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tabRatio="777" activeTab="0"/>
  </bookViews>
  <sheets>
    <sheet name="PAR" sheetId="1" r:id="rId1"/>
    <sheet name="INC" sheetId="2" r:id="rId2"/>
    <sheet name="COGS" sheetId="3" state="hidden" r:id="rId3"/>
    <sheet name="SAL" sheetId="4" r:id="rId4"/>
    <sheet name="MAR" sheetId="5" r:id="rId5"/>
    <sheet name="EXP" sheetId="6" r:id="rId6"/>
    <sheet name="FIA" sheetId="7" r:id="rId7"/>
    <sheet name="INV" sheetId="8" r:id="rId8"/>
    <sheet name="A&amp;L" sheetId="9" r:id="rId9"/>
    <sheet name="PN-CF-BS" sheetId="10" r:id="rId10"/>
  </sheets>
  <definedNames>
    <definedName name="_xlnm.Print_Area" localSheetId="9">'PN-CF-BS'!#REF!</definedName>
  </definedNames>
  <calcPr fullCalcOnLoad="1"/>
</workbook>
</file>

<file path=xl/sharedStrings.xml><?xml version="1.0" encoding="utf-8"?>
<sst xmlns="http://schemas.openxmlformats.org/spreadsheetml/2006/main" count="370" uniqueCount="269">
  <si>
    <t xml:space="preserve"> </t>
  </si>
  <si>
    <t>Gross income:</t>
  </si>
  <si>
    <t>Total expenses</t>
  </si>
  <si>
    <t>Operating income:</t>
  </si>
  <si>
    <t>Mûködési nyereség:</t>
  </si>
  <si>
    <t>Purhase of fixed assets</t>
  </si>
  <si>
    <t>Jelenlegi vagyon</t>
  </si>
  <si>
    <t>Current assets</t>
  </si>
  <si>
    <t>cash</t>
  </si>
  <si>
    <t>inventory</t>
  </si>
  <si>
    <t>Total current assets</t>
  </si>
  <si>
    <t>capital assets</t>
  </si>
  <si>
    <t>Teljes vagyon</t>
  </si>
  <si>
    <t>Total assets</t>
  </si>
  <si>
    <t>Current liability</t>
  </si>
  <si>
    <t>Jelenlegi tartozás</t>
  </si>
  <si>
    <t>Teljes tartozás</t>
  </si>
  <si>
    <t>Total liabilities</t>
  </si>
  <si>
    <t>other</t>
  </si>
  <si>
    <t>marketing</t>
  </si>
  <si>
    <t>összes készpénz</t>
  </si>
  <si>
    <t>Teljes jelenlegi vagyon</t>
  </si>
  <si>
    <t>Amortizált állóeszk.áll.</t>
  </si>
  <si>
    <t>havi beszerzett állóeszköz</t>
  </si>
  <si>
    <t xml:space="preserve"> amortizáció</t>
  </si>
  <si>
    <t>Összes készpénz</t>
  </si>
  <si>
    <t>amortizáció</t>
  </si>
  <si>
    <t>nyereség amortizácóval</t>
  </si>
  <si>
    <t>követelések havi változás</t>
  </si>
  <si>
    <t>raktárkészl. havi  változás</t>
  </si>
  <si>
    <t>tartozások havi  változás</t>
  </si>
  <si>
    <t>Záró pénzforgalom</t>
  </si>
  <si>
    <t>Adózás utáni nyereség</t>
  </si>
  <si>
    <t>Kumm. adózás utáni nyereség</t>
  </si>
  <si>
    <t>adózás utáni nyereség</t>
  </si>
  <si>
    <t>adó</t>
  </si>
  <si>
    <t>Bevétel</t>
  </si>
  <si>
    <t>BEVÉTEL</t>
  </si>
  <si>
    <t>Nettó bevétel</t>
  </si>
  <si>
    <t>Társasági nyereségadó (%)</t>
  </si>
  <si>
    <t>új</t>
  </si>
  <si>
    <t>PARAMETERS</t>
  </si>
  <si>
    <t>total income</t>
  </si>
  <si>
    <t>COGS</t>
  </si>
  <si>
    <t>BEVÉTEL KÖLTSÉGEI</t>
  </si>
  <si>
    <t>total investments</t>
  </si>
  <si>
    <t>Amortization</t>
  </si>
  <si>
    <t>new investments</t>
  </si>
  <si>
    <t>Bevétel költsége</t>
  </si>
  <si>
    <t>TAX</t>
  </si>
  <si>
    <t>raktárkészlet</t>
  </si>
  <si>
    <t>tartozások</t>
  </si>
  <si>
    <t>amortization</t>
  </si>
  <si>
    <t>Ending cash</t>
  </si>
  <si>
    <t>Corporate income tax</t>
  </si>
  <si>
    <t>ending</t>
  </si>
  <si>
    <t>ending inventory</t>
  </si>
  <si>
    <t>Pre-tax profit or loss</t>
  </si>
  <si>
    <t>After-tax profit or loss</t>
  </si>
  <si>
    <t>Income</t>
  </si>
  <si>
    <t>Opening cash balance</t>
  </si>
  <si>
    <t>total profit</t>
  </si>
  <si>
    <t>Eszközök</t>
  </si>
  <si>
    <t>Források</t>
  </si>
  <si>
    <t>Assets</t>
  </si>
  <si>
    <t>Liabilities</t>
  </si>
  <si>
    <t>receivables</t>
  </si>
  <si>
    <t>changes in receivables</t>
  </si>
  <si>
    <t>changes in inventory</t>
  </si>
  <si>
    <t>changes in liabilities</t>
  </si>
  <si>
    <t>összes forgótőke</t>
  </si>
  <si>
    <t>cash from operation</t>
  </si>
  <si>
    <t>changes in other liabilities</t>
  </si>
  <si>
    <t>Equity</t>
  </si>
  <si>
    <t>Total Equity</t>
  </si>
  <si>
    <t>Saját tőke</t>
  </si>
  <si>
    <t>capital</t>
  </si>
  <si>
    <t>changes in capital</t>
  </si>
  <si>
    <t>reserves</t>
  </si>
  <si>
    <t>kumm. adózás utáni éves nyereség</t>
  </si>
  <si>
    <t>követelések</t>
  </si>
  <si>
    <t>összes COGS  - mHUF</t>
  </si>
  <si>
    <t>expenses</t>
  </si>
  <si>
    <t>költségek</t>
  </si>
  <si>
    <t>bér</t>
  </si>
  <si>
    <t>eHUF</t>
  </si>
  <si>
    <t>fejlesztési költségek</t>
  </si>
  <si>
    <t>egyéb költségek</t>
  </si>
  <si>
    <t>összes projekt COGS  - eHUF</t>
  </si>
  <si>
    <t>Y1</t>
  </si>
  <si>
    <t>Y2</t>
  </si>
  <si>
    <t>Y3</t>
  </si>
  <si>
    <t>Y4</t>
  </si>
  <si>
    <t>Y5</t>
  </si>
  <si>
    <t xml:space="preserve"> Projekt költségei</t>
  </si>
  <si>
    <t>Y0</t>
  </si>
  <si>
    <t>IRR</t>
  </si>
  <si>
    <t>Y1/m1</t>
  </si>
  <si>
    <t>Y1/m2</t>
  </si>
  <si>
    <t>Y1/m3</t>
  </si>
  <si>
    <t>Y1/m4</t>
  </si>
  <si>
    <t>Y1/m5</t>
  </si>
  <si>
    <t>Y1/m6</t>
  </si>
  <si>
    <t>Y1/m7</t>
  </si>
  <si>
    <t>Y1/m8</t>
  </si>
  <si>
    <t>Y1/m9</t>
  </si>
  <si>
    <t>Y1/m10</t>
  </si>
  <si>
    <t>Y1/m11</t>
  </si>
  <si>
    <t>Y1/m12</t>
  </si>
  <si>
    <t>Munkatársak száma (MT)</t>
  </si>
  <si>
    <t>M1</t>
  </si>
  <si>
    <t>M2</t>
  </si>
  <si>
    <t>M3</t>
  </si>
  <si>
    <t>M4</t>
  </si>
  <si>
    <t>M5</t>
  </si>
  <si>
    <t>Y2/m1</t>
  </si>
  <si>
    <t>Y2/m2</t>
  </si>
  <si>
    <t>Y2/m3</t>
  </si>
  <si>
    <t>Y2/m4</t>
  </si>
  <si>
    <t>Y2/m5</t>
  </si>
  <si>
    <t>Y2/m6</t>
  </si>
  <si>
    <t>Y2/m7</t>
  </si>
  <si>
    <t>Y2/m8</t>
  </si>
  <si>
    <t>Y2/m9</t>
  </si>
  <si>
    <t>Y2/m10</t>
  </si>
  <si>
    <t>Y2/m11</t>
  </si>
  <si>
    <t>Y2/m12</t>
  </si>
  <si>
    <t>összes bevétel</t>
  </si>
  <si>
    <t>összes bevétel költségei</t>
  </si>
  <si>
    <t>BÉREK</t>
  </si>
  <si>
    <t>összes alkalmazottak száma</t>
  </si>
  <si>
    <t>MARKETING</t>
  </si>
  <si>
    <t>RAKTÁRKÉSZLET</t>
  </si>
  <si>
    <t>ÁLLÓESZKÖZ</t>
  </si>
  <si>
    <t>Eredménykimutatás</t>
  </si>
  <si>
    <t>Készpénz</t>
  </si>
  <si>
    <t>Mérleg</t>
  </si>
  <si>
    <t xml:space="preserve">KÖLTSÉGEK </t>
  </si>
  <si>
    <t>travel</t>
  </si>
  <si>
    <t>oktatás</t>
  </si>
  <si>
    <t>közművek</t>
  </si>
  <si>
    <t>irodaszerek</t>
  </si>
  <si>
    <t>utazás</t>
  </si>
  <si>
    <t>egyebek</t>
  </si>
  <si>
    <t>első időszak összegzése</t>
  </si>
  <si>
    <t>második időszak összegzése</t>
  </si>
  <si>
    <t>AE1</t>
  </si>
  <si>
    <t>AE2</t>
  </si>
  <si>
    <t xml:space="preserve">időszaki záró raktárkészlet </t>
  </si>
  <si>
    <t>időszaki nyitó raktárkészlet</t>
  </si>
  <si>
    <t>raktárkészlet változása az időszakban</t>
  </si>
  <si>
    <t>időszaki nyitó követelés</t>
  </si>
  <si>
    <t>követelés változása az időszakban</t>
  </si>
  <si>
    <t>időszaki záró követelés</t>
  </si>
  <si>
    <t>időszaki nyitó tartozás</t>
  </si>
  <si>
    <t>tartozás változása az időszakban</t>
  </si>
  <si>
    <t>időszaki záró tartozás</t>
  </si>
  <si>
    <t>tökeszükséglet</t>
  </si>
  <si>
    <t>T</t>
  </si>
  <si>
    <t>időszaki nyitó T tőke</t>
  </si>
  <si>
    <t>T tőke igény változása az időszakban</t>
  </si>
  <si>
    <t>időszaki záró T tőke</t>
  </si>
  <si>
    <t>V3 tőke igény változása az időszakban</t>
  </si>
  <si>
    <t>EGYÉB ESZKÖZÖK ÉS KÖTELEZETTSÉGEK,  TŐKEIGÉNY</t>
  </si>
  <si>
    <t>céltartalékok</t>
  </si>
  <si>
    <t>Tipus1</t>
  </si>
  <si>
    <t>Tipus2</t>
  </si>
  <si>
    <t>Tipus3</t>
  </si>
  <si>
    <t>Tipus4</t>
  </si>
  <si>
    <t>control</t>
  </si>
  <si>
    <t>Bruttó bér járulékai</t>
  </si>
  <si>
    <t>Alkalmazottak állóeszköz beruházása</t>
  </si>
  <si>
    <t>Havi bruttó munkabér egy főre</t>
  </si>
  <si>
    <t>Bruttó bér</t>
  </si>
  <si>
    <t>bruttó bér járulékai</t>
  </si>
  <si>
    <t>bruttó bér</t>
  </si>
  <si>
    <t>cégalapítási költségek</t>
  </si>
  <si>
    <t>helység bérteti díj</t>
  </si>
  <si>
    <t>fogyóeszközök</t>
  </si>
  <si>
    <t>új alkalmazottak száma</t>
  </si>
  <si>
    <t>egy alkalmazott felszerelése (bútor/tel/PC)</t>
  </si>
  <si>
    <t>Adózás előtti nyereség</t>
  </si>
  <si>
    <t>V3 tőkeváltozás</t>
  </si>
  <si>
    <t>T tőke változás</t>
  </si>
  <si>
    <t>Általános amortizációs kulcsa (év)</t>
  </si>
  <si>
    <t>Devizanem</t>
  </si>
  <si>
    <t>Időszak megnevezése</t>
  </si>
  <si>
    <t>GM (bruttó bevétel)</t>
  </si>
  <si>
    <t>Összes bér és járuléka</t>
  </si>
  <si>
    <t>Összes marketing</t>
  </si>
  <si>
    <t>Összes költség</t>
  </si>
  <si>
    <t>jogi díjak</t>
  </si>
  <si>
    <t>engedélyek, hatósági díjak</t>
  </si>
  <si>
    <t>könyvelési díjak</t>
  </si>
  <si>
    <t>konzulensek díjai</t>
  </si>
  <si>
    <t>alkalmazottak felszerelése</t>
  </si>
  <si>
    <t>alkalmazotti állóeszköz</t>
  </si>
  <si>
    <t>Összes beszerzés</t>
  </si>
  <si>
    <t>Nyitó</t>
  </si>
  <si>
    <t>Záró</t>
  </si>
  <si>
    <t>teljes költség</t>
  </si>
  <si>
    <t>Cumm.  after-tax profit or loss</t>
  </si>
  <si>
    <t>salary</t>
  </si>
  <si>
    <t>working capital</t>
  </si>
  <si>
    <t>debt</t>
  </si>
  <si>
    <t>cumm. yearly after-tax profit or loss</t>
  </si>
  <si>
    <t>Yearly amortization</t>
  </si>
  <si>
    <t>Currency</t>
  </si>
  <si>
    <t>Corporate tax on salaries</t>
  </si>
  <si>
    <t>Fixed assets per new employee</t>
  </si>
  <si>
    <t>Gross margin</t>
  </si>
  <si>
    <t>Összes GM</t>
  </si>
  <si>
    <t>total Cost of Income</t>
  </si>
  <si>
    <t>total GM</t>
  </si>
  <si>
    <t>Type1</t>
  </si>
  <si>
    <t>Type2</t>
  </si>
  <si>
    <t>Type3</t>
  </si>
  <si>
    <t>Type4</t>
  </si>
  <si>
    <t>Total number of FTE</t>
  </si>
  <si>
    <t>Number of FTE</t>
  </si>
  <si>
    <t>Monthly gross salary</t>
  </si>
  <si>
    <t>Gross salary</t>
  </si>
  <si>
    <t>utilities</t>
  </si>
  <si>
    <t>rent</t>
  </si>
  <si>
    <t>training</t>
  </si>
  <si>
    <t>consultants</t>
  </si>
  <si>
    <t>accounting</t>
  </si>
  <si>
    <t>legal fees</t>
  </si>
  <si>
    <t>cost related to establishment</t>
  </si>
  <si>
    <t>intangibles</t>
  </si>
  <si>
    <t>odds and bits</t>
  </si>
  <si>
    <t>Amortizáció</t>
  </si>
  <si>
    <t>new EFT</t>
  </si>
  <si>
    <t>fixed assets per new employee</t>
  </si>
  <si>
    <t>fixed assets per new emp. (PC, phone, ..)</t>
  </si>
  <si>
    <t>fixed assets</t>
  </si>
  <si>
    <t>FA1</t>
  </si>
  <si>
    <t>FA2</t>
  </si>
  <si>
    <t>opening FA</t>
  </si>
  <si>
    <t>ending FA</t>
  </si>
  <si>
    <t>opening inventory</t>
  </si>
  <si>
    <t>inventory changes</t>
  </si>
  <si>
    <t>changes in accounts receivables</t>
  </si>
  <si>
    <t>changes in debt</t>
  </si>
  <si>
    <t>equity required</t>
  </si>
  <si>
    <t>starting equity T</t>
  </si>
  <si>
    <t>changes</t>
  </si>
  <si>
    <t>ending equity T</t>
  </si>
  <si>
    <t xml:space="preserve">P&amp;L </t>
  </si>
  <si>
    <t>PARAMÉTEREK</t>
  </si>
  <si>
    <t>Term</t>
  </si>
  <si>
    <t>INCOME</t>
  </si>
  <si>
    <t>COST OF INCOME</t>
  </si>
  <si>
    <t>SALARIES</t>
  </si>
  <si>
    <t>Total loaded salary</t>
  </si>
  <si>
    <t>Total marketing cost</t>
  </si>
  <si>
    <t>EXPENSES</t>
  </si>
  <si>
    <t>FIXED ASSETS</t>
  </si>
  <si>
    <t>INVENTORY</t>
  </si>
  <si>
    <t>időszaki záró V3P tőke</t>
  </si>
  <si>
    <t>ending equity V3P</t>
  </si>
  <si>
    <t>ASSETS &amp;LIABILITIES, EQUITY REQUIREMENTS</t>
  </si>
  <si>
    <t>V3P</t>
  </si>
  <si>
    <t>időszaki nyitó V3P tőke</t>
  </si>
  <si>
    <t>starting equity V3P</t>
  </si>
  <si>
    <t>opening receivables</t>
  </si>
  <si>
    <t>opening debt</t>
  </si>
  <si>
    <t>Cashflow</t>
  </si>
  <si>
    <t>Balance sheet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</si>
</sst>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HUF&quot;;\-#,##0\ &quot;HUF&quot;"/>
    <numFmt numFmtId="173" formatCode="#,##0\ &quot;HUF&quot;;[Red]\-#,##0\ &quot;HUF&quot;"/>
    <numFmt numFmtId="174" formatCode="#,##0.00\ &quot;HUF&quot;;\-#,##0.00\ &quot;HUF&quot;"/>
    <numFmt numFmtId="175" formatCode="#,##0.00\ &quot;HUF&quot;;[Red]\-#,##0.00\ &quot;HUF&quot;"/>
    <numFmt numFmtId="176" formatCode="_-* #,##0\ &quot;HUF&quot;_-;\-* #,##0\ &quot;HUF&quot;_-;_-* &quot;-&quot;\ &quot;HUF&quot;_-;_-@_-"/>
    <numFmt numFmtId="177" formatCode="_-* #,##0\ _H_U_F_-;\-* #,##0\ _H_U_F_-;_-* &quot;-&quot;\ _H_U_F_-;_-@_-"/>
    <numFmt numFmtId="178" formatCode="_-* #,##0.00\ &quot;HUF&quot;_-;\-* #,##0.00\ &quot;HUF&quot;_-;_-* &quot;-&quot;??\ &quot;HUF&quot;_-;_-@_-"/>
    <numFmt numFmtId="179" formatCode="_-* #,##0.00\ _H_U_F_-;\-* #,##0.00\ _H_U_F_-;_-* &quot;-&quot;??\ _H_U_F_-;_-@_-"/>
    <numFmt numFmtId="180" formatCode="&quot;HUF&quot;#,##0_);\(&quot;HUF&quot;#,##0\)"/>
    <numFmt numFmtId="181" formatCode="&quot;HUF&quot;#,##0_);[Red]\(&quot;HUF&quot;#,##0\)"/>
    <numFmt numFmtId="182" formatCode="&quot;HUF&quot;#,##0.00_);\(&quot;HUF&quot;#,##0.00\)"/>
    <numFmt numFmtId="183" formatCode="&quot;HUF&quot;#,##0.00_);[Red]\(&quot;HUF&quot;#,##0.00\)"/>
    <numFmt numFmtId="184" formatCode="_(&quot;HUF&quot;* #,##0_);_(&quot;HUF&quot;* \(#,##0\);_(&quot;HUF&quot;* &quot;-&quot;_);_(@_)"/>
    <numFmt numFmtId="185" formatCode="_(&quot;HUF&quot;* #,##0.00_);_(&quot;HUF&quot;* \(#,##0.00\);_(&quot;HUF&quot;* &quot;-&quot;??_);_(@_)"/>
    <numFmt numFmtId="186" formatCode="#,##0.0000"/>
    <numFmt numFmtId="187" formatCode="#,##0.000"/>
    <numFmt numFmtId="188" formatCode="0.0%"/>
    <numFmt numFmtId="189" formatCode="#,##0.000000"/>
    <numFmt numFmtId="190" formatCode="0.000"/>
    <numFmt numFmtId="191" formatCode="0.0"/>
    <numFmt numFmtId="192" formatCode="#,##0.0"/>
    <numFmt numFmtId="193" formatCode="0.0000"/>
    <numFmt numFmtId="194" formatCode="[$-40E]yyyy\.\ mmmm\ d\."/>
    <numFmt numFmtId="195" formatCode="yyyy\-mm\-dd;@"/>
    <numFmt numFmtId="196" formatCode="#,##0_ ;\-#,##0\ 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€-2]\ #\ ##,000_);[Red]\([$€-2]\ #\ ##,000\)"/>
    <numFmt numFmtId="201" formatCode="0.000%"/>
  </numFmts>
  <fonts count="54">
    <font>
      <sz val="8.25"/>
      <name val="Times"/>
      <family val="1"/>
    </font>
    <font>
      <sz val="11"/>
      <color indexed="8"/>
      <name val="Calibri"/>
      <family val="2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0"/>
    </font>
    <font>
      <i/>
      <sz val="10"/>
      <color indexed="30"/>
      <name val="Arial"/>
      <family val="2"/>
    </font>
    <font>
      <b/>
      <sz val="12"/>
      <color indexed="30"/>
      <name val="Arial"/>
      <family val="2"/>
    </font>
    <font>
      <sz val="8"/>
      <name val="Times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sz val="8.25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8.25"/>
      <name val="Bookman Old Style"/>
      <family val="1"/>
    </font>
    <font>
      <b/>
      <sz val="10"/>
      <color indexed="9"/>
      <name val="Bookman Old Style"/>
      <family val="1"/>
    </font>
    <font>
      <sz val="11"/>
      <name val="Bookman Old Style"/>
      <family val="1"/>
    </font>
    <font>
      <sz val="8.25"/>
      <color indexed="10"/>
      <name val="Bookman Old Style"/>
      <family val="1"/>
    </font>
    <font>
      <sz val="11"/>
      <color indexed="9"/>
      <name val="Calibri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8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1" fontId="10" fillId="33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4" fillId="36" borderId="0" xfId="0" applyNumberFormat="1" applyFont="1" applyFill="1" applyBorder="1" applyAlignment="1">
      <alignment horizontal="right"/>
    </xf>
    <xf numFmtId="3" fontId="4" fillId="36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Alignment="1">
      <alignment horizontal="right"/>
    </xf>
    <xf numFmtId="10" fontId="8" fillId="33" borderId="0" xfId="61" applyNumberFormat="1" applyFont="1" applyFill="1" applyAlignment="1">
      <alignment horizontal="right"/>
    </xf>
    <xf numFmtId="1" fontId="12" fillId="37" borderId="0" xfId="0" applyNumberFormat="1" applyFont="1" applyFill="1" applyAlignment="1">
      <alignment horizontal="right"/>
    </xf>
    <xf numFmtId="0" fontId="13" fillId="37" borderId="0" xfId="0" applyFont="1" applyFill="1" applyAlignment="1">
      <alignment/>
    </xf>
    <xf numFmtId="3" fontId="14" fillId="37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/>
    </xf>
    <xf numFmtId="190" fontId="13" fillId="0" borderId="12" xfId="0" applyNumberFormat="1" applyFont="1" applyBorder="1" applyAlignment="1">
      <alignment horizontal="right"/>
    </xf>
    <xf numFmtId="190" fontId="13" fillId="0" borderId="0" xfId="0" applyNumberFormat="1" applyFont="1" applyBorder="1" applyAlignment="1">
      <alignment/>
    </xf>
    <xf numFmtId="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 wrapText="1"/>
    </xf>
    <xf numFmtId="3" fontId="16" fillId="38" borderId="0" xfId="0" applyNumberFormat="1" applyFont="1" applyFill="1" applyBorder="1" applyAlignment="1">
      <alignment horizontal="left"/>
    </xf>
    <xf numFmtId="3" fontId="13" fillId="38" borderId="0" xfId="0" applyNumberFormat="1" applyFont="1" applyFill="1" applyAlignment="1">
      <alignment horizontal="right"/>
    </xf>
    <xf numFmtId="0" fontId="13" fillId="38" borderId="0" xfId="0" applyFont="1" applyFill="1" applyAlignment="1">
      <alignment/>
    </xf>
    <xf numFmtId="3" fontId="13" fillId="38" borderId="0" xfId="0" applyNumberFormat="1" applyFont="1" applyFill="1" applyBorder="1" applyAlignment="1">
      <alignment horizontal="right" wrapText="1"/>
    </xf>
    <xf numFmtId="3" fontId="13" fillId="39" borderId="0" xfId="0" applyNumberFormat="1" applyFont="1" applyFill="1" applyBorder="1" applyAlignment="1">
      <alignment horizontal="right"/>
    </xf>
    <xf numFmtId="9" fontId="13" fillId="39" borderId="0" xfId="61" applyFont="1" applyFill="1" applyBorder="1" applyAlignment="1">
      <alignment horizontal="right"/>
    </xf>
    <xf numFmtId="0" fontId="13" fillId="39" borderId="0" xfId="0" applyFont="1" applyFill="1" applyAlignment="1">
      <alignment/>
    </xf>
    <xf numFmtId="0" fontId="13" fillId="39" borderId="0" xfId="0" applyNumberFormat="1" applyFont="1" applyFill="1" applyBorder="1" applyAlignment="1">
      <alignment horizontal="right"/>
    </xf>
    <xf numFmtId="3" fontId="13" fillId="37" borderId="0" xfId="0" applyNumberFormat="1" applyFont="1" applyFill="1" applyAlignment="1">
      <alignment/>
    </xf>
    <xf numFmtId="3" fontId="14" fillId="37" borderId="0" xfId="0" applyNumberFormat="1" applyFont="1" applyFill="1" applyBorder="1" applyAlignment="1">
      <alignment horizontal="right"/>
    </xf>
    <xf numFmtId="3" fontId="13" fillId="37" borderId="0" xfId="0" applyNumberFormat="1" applyFont="1" applyFill="1" applyBorder="1" applyAlignment="1">
      <alignment/>
    </xf>
    <xf numFmtId="0" fontId="13" fillId="37" borderId="0" xfId="0" applyFont="1" applyFill="1" applyBorder="1" applyAlignment="1">
      <alignment/>
    </xf>
    <xf numFmtId="10" fontId="14" fillId="37" borderId="0" xfId="61" applyNumberFormat="1" applyFont="1" applyFill="1" applyBorder="1" applyAlignment="1">
      <alignment horizontal="right"/>
    </xf>
    <xf numFmtId="0" fontId="15" fillId="37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7" fillId="35" borderId="0" xfId="0" applyNumberFormat="1" applyFont="1" applyFill="1" applyBorder="1" applyAlignment="1">
      <alignment horizontal="right"/>
    </xf>
    <xf numFmtId="3" fontId="13" fillId="35" borderId="0" xfId="0" applyNumberFormat="1" applyFont="1" applyFill="1" applyAlignment="1">
      <alignment/>
    </xf>
    <xf numFmtId="19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7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35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3" fillId="39" borderId="10" xfId="0" applyNumberFormat="1" applyFont="1" applyFill="1" applyBorder="1" applyAlignment="1">
      <alignment horizontal="right"/>
    </xf>
    <xf numFmtId="3" fontId="13" fillId="39" borderId="0" xfId="0" applyNumberFormat="1" applyFont="1" applyFill="1" applyAlignment="1">
      <alignment horizontal="right"/>
    </xf>
    <xf numFmtId="3" fontId="13" fillId="39" borderId="0" xfId="0" applyNumberFormat="1" applyFont="1" applyFill="1" applyAlignment="1">
      <alignment/>
    </xf>
    <xf numFmtId="19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39" borderId="0" xfId="0" applyNumberFormat="1" applyFont="1" applyFill="1" applyBorder="1" applyAlignment="1">
      <alignment/>
    </xf>
    <xf numFmtId="3" fontId="12" fillId="37" borderId="0" xfId="0" applyNumberFormat="1" applyFont="1" applyFill="1" applyBorder="1" applyAlignment="1">
      <alignment horizontal="right"/>
    </xf>
    <xf numFmtId="3" fontId="17" fillId="40" borderId="0" xfId="0" applyNumberFormat="1" applyFont="1" applyFill="1" applyAlignment="1">
      <alignment horizontal="right"/>
    </xf>
    <xf numFmtId="3" fontId="17" fillId="40" borderId="0" xfId="0" applyNumberFormat="1" applyFont="1" applyFill="1" applyAlignment="1">
      <alignment/>
    </xf>
    <xf numFmtId="192" fontId="18" fillId="40" borderId="0" xfId="0" applyNumberFormat="1" applyFont="1" applyFill="1" applyAlignment="1">
      <alignment/>
    </xf>
    <xf numFmtId="0" fontId="18" fillId="4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35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/>
    </xf>
    <xf numFmtId="3" fontId="13" fillId="35" borderId="13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3" fontId="13" fillId="35" borderId="1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13" fillId="35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right"/>
    </xf>
    <xf numFmtId="0" fontId="13" fillId="39" borderId="0" xfId="0" applyFont="1" applyFill="1" applyBorder="1" applyAlignment="1">
      <alignment horizontal="right"/>
    </xf>
    <xf numFmtId="0" fontId="13" fillId="39" borderId="1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3" fontId="17" fillId="35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3" fontId="17" fillId="35" borderId="0" xfId="0" applyNumberFormat="1" applyFont="1" applyFill="1" applyAlignment="1">
      <alignment horizontal="right"/>
    </xf>
    <xf numFmtId="3" fontId="19" fillId="41" borderId="0" xfId="0" applyNumberFormat="1" applyFont="1" applyFill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1" borderId="0" xfId="0" applyFont="1" applyFill="1" applyBorder="1" applyAlignment="1">
      <alignment/>
    </xf>
    <xf numFmtId="4" fontId="17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right"/>
    </xf>
    <xf numFmtId="3" fontId="13" fillId="35" borderId="10" xfId="0" applyNumberFormat="1" applyFont="1" applyFill="1" applyBorder="1" applyAlignment="1">
      <alignment/>
    </xf>
    <xf numFmtId="2" fontId="13" fillId="0" borderId="0" xfId="0" applyNumberFormat="1" applyFont="1" applyAlignment="1">
      <alignment/>
    </xf>
    <xf numFmtId="0" fontId="13" fillId="1" borderId="0" xfId="0" applyFont="1" applyFill="1" applyBorder="1" applyAlignment="1">
      <alignment/>
    </xf>
    <xf numFmtId="4" fontId="13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3" fontId="17" fillId="35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0" fillId="39" borderId="0" xfId="0" applyFont="1" applyFill="1" applyAlignment="1">
      <alignment horizontal="right"/>
    </xf>
    <xf numFmtId="0" fontId="20" fillId="39" borderId="0" xfId="0" applyFont="1" applyFill="1" applyAlignment="1">
      <alignment/>
    </xf>
    <xf numFmtId="3" fontId="13" fillId="39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7" fillId="35" borderId="10" xfId="0" applyNumberFormat="1" applyFont="1" applyFill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1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3" fontId="17" fillId="39" borderId="10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right"/>
    </xf>
    <xf numFmtId="3" fontId="13" fillId="0" borderId="0" xfId="0" applyNumberFormat="1" applyFont="1" applyAlignment="1">
      <alignment horizontal="left"/>
    </xf>
    <xf numFmtId="9" fontId="17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3" fontId="17" fillId="0" borderId="14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3" fontId="13" fillId="0" borderId="14" xfId="0" applyNumberFormat="1" applyFont="1" applyFill="1" applyBorder="1" applyAlignment="1">
      <alignment/>
    </xf>
    <xf numFmtId="3" fontId="13" fillId="35" borderId="14" xfId="0" applyNumberFormat="1" applyFont="1" applyFill="1" applyBorder="1" applyAlignment="1">
      <alignment horizontal="right"/>
    </xf>
    <xf numFmtId="3" fontId="13" fillId="35" borderId="13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17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3" fontId="13" fillId="35" borderId="0" xfId="0" applyNumberFormat="1" applyFont="1" applyFill="1" applyAlignment="1">
      <alignment horizontal="center"/>
    </xf>
    <xf numFmtId="3" fontId="13" fillId="35" borderId="0" xfId="0" applyNumberFormat="1" applyFont="1" applyFill="1" applyAlignment="1">
      <alignment horizontal="left"/>
    </xf>
    <xf numFmtId="3" fontId="17" fillId="35" borderId="0" xfId="0" applyNumberFormat="1" applyFont="1" applyFill="1" applyAlignment="1">
      <alignment horizontal="left"/>
    </xf>
    <xf numFmtId="0" fontId="17" fillId="0" borderId="15" xfId="0" applyFont="1" applyBorder="1" applyAlignment="1">
      <alignment horizontal="right"/>
    </xf>
    <xf numFmtId="3" fontId="13" fillId="42" borderId="15" xfId="0" applyNumberFormat="1" applyFont="1" applyFill="1" applyBorder="1" applyAlignment="1">
      <alignment/>
    </xf>
    <xf numFmtId="3" fontId="13" fillId="35" borderId="15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92" fontId="13" fillId="0" borderId="0" xfId="0" applyNumberFormat="1" applyFont="1" applyFill="1" applyBorder="1" applyAlignment="1">
      <alignment/>
    </xf>
    <xf numFmtId="192" fontId="13" fillId="35" borderId="0" xfId="0" applyNumberFormat="1" applyFont="1" applyFill="1" applyBorder="1" applyAlignment="1">
      <alignment/>
    </xf>
    <xf numFmtId="0" fontId="17" fillId="0" borderId="15" xfId="0" applyFont="1" applyFill="1" applyBorder="1" applyAlignment="1">
      <alignment horizontal="right"/>
    </xf>
    <xf numFmtId="3" fontId="13" fillId="0" borderId="12" xfId="40" applyNumberFormat="1" applyFont="1" applyFill="1" applyBorder="1" applyAlignment="1">
      <alignment horizontal="right"/>
    </xf>
    <xf numFmtId="3" fontId="13" fillId="0" borderId="16" xfId="40" applyNumberFormat="1" applyFont="1" applyFill="1" applyBorder="1" applyAlignment="1">
      <alignment horizontal="right"/>
    </xf>
    <xf numFmtId="10" fontId="13" fillId="0" borderId="17" xfId="61" applyNumberFormat="1" applyFont="1" applyFill="1" applyBorder="1" applyAlignment="1">
      <alignment/>
    </xf>
    <xf numFmtId="3" fontId="13" fillId="0" borderId="18" xfId="40" applyNumberFormat="1" applyFont="1" applyFill="1" applyBorder="1" applyAlignment="1">
      <alignment/>
    </xf>
    <xf numFmtId="3" fontId="13" fillId="0" borderId="19" xfId="40" applyNumberFormat="1" applyFont="1" applyFill="1" applyBorder="1" applyAlignment="1">
      <alignment/>
    </xf>
    <xf numFmtId="3" fontId="13" fillId="0" borderId="0" xfId="40" applyNumberFormat="1" applyFont="1" applyBorder="1" applyAlignment="1">
      <alignment/>
    </xf>
    <xf numFmtId="188" fontId="13" fillId="0" borderId="0" xfId="61" applyNumberFormat="1" applyFont="1" applyBorder="1" applyAlignment="1">
      <alignment/>
    </xf>
    <xf numFmtId="3" fontId="17" fillId="0" borderId="0" xfId="0" applyNumberFormat="1" applyFont="1" applyAlignment="1">
      <alignment horizontal="left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left"/>
    </xf>
    <xf numFmtId="10" fontId="17" fillId="0" borderId="0" xfId="0" applyNumberFormat="1" applyFont="1" applyAlignment="1">
      <alignment/>
    </xf>
    <xf numFmtId="3" fontId="17" fillId="0" borderId="20" xfId="40" applyNumberFormat="1" applyFont="1" applyFill="1" applyBorder="1" applyAlignment="1">
      <alignment horizontal="right"/>
    </xf>
    <xf numFmtId="3" fontId="17" fillId="0" borderId="12" xfId="40" applyNumberFormat="1" applyFont="1" applyFill="1" applyBorder="1" applyAlignment="1">
      <alignment horizontal="right"/>
    </xf>
    <xf numFmtId="19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3" fontId="17" fillId="35" borderId="14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7" fillId="35" borderId="15" xfId="0" applyNumberFormat="1" applyFont="1" applyFill="1" applyBorder="1" applyAlignment="1">
      <alignment/>
    </xf>
    <xf numFmtId="10" fontId="13" fillId="0" borderId="18" xfId="61" applyNumberFormat="1" applyFont="1" applyFill="1" applyBorder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809625</xdr:colOff>
      <xdr:row>10</xdr:row>
      <xdr:rowOff>123825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10706100" y="1619250"/>
          <a:ext cx="809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809625</xdr:colOff>
      <xdr:row>2</xdr:row>
      <xdr:rowOff>142875</xdr:rowOff>
    </xdr:to>
    <xdr:pic>
      <xdr:nvPicPr>
        <xdr:cNvPr id="2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896475" y="171450"/>
          <a:ext cx="809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800100</xdr:colOff>
      <xdr:row>2</xdr:row>
      <xdr:rowOff>152400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810750" y="1809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800100</xdr:colOff>
      <xdr:row>2</xdr:row>
      <xdr:rowOff>152400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429750" y="1809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7</xdr:col>
      <xdr:colOff>809625</xdr:colOff>
      <xdr:row>2</xdr:row>
      <xdr:rowOff>142875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553575" y="17145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800100</xdr:colOff>
      <xdr:row>2</xdr:row>
      <xdr:rowOff>152400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544050" y="1809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800100</xdr:colOff>
      <xdr:row>2</xdr:row>
      <xdr:rowOff>152400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10648950" y="1809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7</xdr:col>
      <xdr:colOff>809625</xdr:colOff>
      <xdr:row>2</xdr:row>
      <xdr:rowOff>152400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9534525" y="1809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171450</xdr:rowOff>
    </xdr:from>
    <xdr:to>
      <xdr:col>7</xdr:col>
      <xdr:colOff>809625</xdr:colOff>
      <xdr:row>2</xdr:row>
      <xdr:rowOff>133350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8934450" y="1714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514350</xdr:colOff>
      <xdr:row>0</xdr:row>
      <xdr:rowOff>190500</xdr:rowOff>
    </xdr:to>
    <xdr:pic>
      <xdr:nvPicPr>
        <xdr:cNvPr id="1" name="Picture 7" descr="v3_logo_gold.png"/>
        <xdr:cNvPicPr preferRelativeResize="1">
          <a:picLocks noChangeAspect="1"/>
        </xdr:cNvPicPr>
      </xdr:nvPicPr>
      <xdr:blipFill>
        <a:blip r:embed="rId1"/>
        <a:srcRect l="21090" b="37298"/>
        <a:stretch>
          <a:fillRect/>
        </a:stretch>
      </xdr:blipFill>
      <xdr:spPr>
        <a:xfrm>
          <a:off x="66675" y="9525"/>
          <a:ext cx="447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125" zoomScaleNormal="125" zoomScalePageLayoutView="0" workbookViewId="0" topLeftCell="A1">
      <pane ySplit="5" topLeftCell="A6" activePane="bottomLeft" state="frozen"/>
      <selection pane="topLeft" activeCell="A54" sqref="A54"/>
      <selection pane="bottomLeft" activeCell="I13" sqref="I13"/>
    </sheetView>
  </sheetViews>
  <sheetFormatPr defaultColWidth="9.7109375" defaultRowHeight="12"/>
  <cols>
    <col min="1" max="1" width="44.28125" style="38" bestFit="1" customWidth="1"/>
    <col min="2" max="2" width="41.00390625" style="38" customWidth="1"/>
    <col min="3" max="4" width="12.28125" style="38" customWidth="1"/>
    <col min="5" max="5" width="14.00390625" style="38" customWidth="1"/>
    <col min="6" max="7" width="12.28125" style="38" customWidth="1"/>
    <col min="8" max="8" width="12.140625" style="38" customWidth="1"/>
    <col min="9" max="19" width="12.28125" style="38" customWidth="1"/>
    <col min="20" max="27" width="9.7109375" style="38" customWidth="1"/>
    <col min="28" max="28" width="10.140625" style="38" customWidth="1"/>
    <col min="29" max="16384" width="9.7109375" style="38" customWidth="1"/>
  </cols>
  <sheetData>
    <row r="1" spans="1:31" s="32" customFormat="1" ht="13.5" customHeight="1">
      <c r="A1" s="76" t="str">
        <f>C8</f>
        <v>eHUF</v>
      </c>
      <c r="B1" s="76" t="str">
        <f>C8</f>
        <v>eHUF</v>
      </c>
      <c r="C1" s="29" t="str">
        <f>+'PN-CF-BS'!O2</f>
        <v>Y1</v>
      </c>
      <c r="D1" s="29" t="str">
        <f>+'PN-CF-BS'!AB2</f>
        <v>Y2</v>
      </c>
      <c r="E1" s="29" t="str">
        <f>+'PN-CF-BS'!AC2</f>
        <v>Y3</v>
      </c>
      <c r="F1" s="29" t="str">
        <f>+'PN-CF-BS'!AD2</f>
        <v>Y4</v>
      </c>
      <c r="G1" s="29" t="str">
        <f>+'PN-CF-BS'!AE2</f>
        <v>Y5</v>
      </c>
      <c r="H1" s="108">
        <f>SUM('PN-CF-BS'!C53:AE53)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+'PN-CF-BS'!A15</f>
        <v>Adózás utáni nyereség</v>
      </c>
      <c r="B2" s="31" t="str">
        <f>+'PN-CF-BS'!B15</f>
        <v>After-tax profit or loss</v>
      </c>
      <c r="C2" s="31">
        <f>+'PN-CF-BS'!O15</f>
        <v>-3171.3618177996063</v>
      </c>
      <c r="D2" s="31">
        <f>+'PN-CF-BS'!AB15</f>
        <v>25369.98746535577</v>
      </c>
      <c r="E2" s="31">
        <f>+'PN-CF-BS'!AC15</f>
        <v>7891.762506928844</v>
      </c>
      <c r="F2" s="31">
        <f>+'PN-CF-BS'!AD15</f>
        <v>-3811.2299944569236</v>
      </c>
      <c r="G2" s="31">
        <f>+'PN-CF-BS'!AE15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+'PN-CF-BS'!A30</f>
        <v>Záró pénzforgalom</v>
      </c>
      <c r="B3" s="55" t="str">
        <f>+'PN-CF-BS'!B30</f>
        <v>Ending cash</v>
      </c>
      <c r="C3" s="55">
        <f>+'PN-CF-BS'!O30</f>
        <v>10016.373535311068</v>
      </c>
      <c r="D3" s="55">
        <f>+'PN-CF-BS'!AB30</f>
        <v>38153.11250384936</v>
      </c>
      <c r="E3" s="55">
        <f>+'PN-CF-BS'!AC30</f>
        <v>46088.25000307949</v>
      </c>
      <c r="F3" s="55">
        <f>+'PN-CF-BS'!AD30</f>
        <v>42551.7200024636</v>
      </c>
      <c r="G3" s="55">
        <f>+'PN-CF-BS'!AE30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+'PN-CF-BS'!A52</f>
        <v>Saját tőke</v>
      </c>
      <c r="B4" s="55" t="str">
        <f>+'PN-CF-BS'!B52</f>
        <v>Total Equity</v>
      </c>
      <c r="C4" s="55">
        <f>+'PN-CF-BS'!O52</f>
        <v>11828.638182200393</v>
      </c>
      <c r="D4" s="55">
        <f>+'PN-CF-BS'!AB52</f>
        <v>40369.98746535577</v>
      </c>
      <c r="E4" s="55">
        <f>+'PN-CF-BS'!AC52</f>
        <v>48261.74997228461</v>
      </c>
      <c r="F4" s="55">
        <f>+'PN-CF-BS'!AD52</f>
        <v>44450.51997782769</v>
      </c>
      <c r="G4" s="55">
        <f>+'PN-CF-BS'!AE52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+'PN-CF-BS'!B55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32" customFormat="1" ht="16.5" customHeight="1">
      <c r="A6" s="46" t="s">
        <v>249</v>
      </c>
      <c r="B6" s="46" t="s">
        <v>41</v>
      </c>
      <c r="C6" s="47"/>
      <c r="D6" s="47"/>
      <c r="E6" s="47"/>
      <c r="F6" s="47"/>
      <c r="G6" s="48"/>
      <c r="H6" s="48"/>
      <c r="I6" s="48"/>
      <c r="J6" s="48"/>
      <c r="K6" s="48"/>
      <c r="L6" s="48"/>
      <c r="M6" s="48"/>
      <c r="N6" s="48"/>
      <c r="O6" s="49" t="s">
        <v>144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 t="s">
        <v>145</v>
      </c>
      <c r="AC6" s="48"/>
      <c r="AD6" s="48"/>
      <c r="AE6" s="48"/>
    </row>
    <row r="7" spans="1:31" s="33" customFormat="1" ht="12.75" customHeight="1" thickBot="1">
      <c r="A7" s="40" t="s">
        <v>186</v>
      </c>
      <c r="B7" s="40" t="s">
        <v>250</v>
      </c>
      <c r="C7" s="50" t="s">
        <v>97</v>
      </c>
      <c r="D7" s="50" t="s">
        <v>98</v>
      </c>
      <c r="E7" s="50" t="s">
        <v>99</v>
      </c>
      <c r="F7" s="50" t="s">
        <v>100</v>
      </c>
      <c r="G7" s="50" t="s">
        <v>101</v>
      </c>
      <c r="H7" s="50" t="s">
        <v>102</v>
      </c>
      <c r="I7" s="50" t="s">
        <v>103</v>
      </c>
      <c r="J7" s="50" t="s">
        <v>104</v>
      </c>
      <c r="K7" s="50" t="s">
        <v>105</v>
      </c>
      <c r="L7" s="50" t="s">
        <v>106</v>
      </c>
      <c r="M7" s="50" t="s">
        <v>107</v>
      </c>
      <c r="N7" s="50" t="s">
        <v>108</v>
      </c>
      <c r="O7" s="53" t="s">
        <v>89</v>
      </c>
      <c r="P7" s="50" t="s">
        <v>115</v>
      </c>
      <c r="Q7" s="50" t="s">
        <v>116</v>
      </c>
      <c r="R7" s="50" t="s">
        <v>117</v>
      </c>
      <c r="S7" s="50" t="s">
        <v>118</v>
      </c>
      <c r="T7" s="50" t="s">
        <v>119</v>
      </c>
      <c r="U7" s="50" t="s">
        <v>120</v>
      </c>
      <c r="V7" s="50" t="s">
        <v>121</v>
      </c>
      <c r="W7" s="50" t="s">
        <v>122</v>
      </c>
      <c r="X7" s="50" t="s">
        <v>123</v>
      </c>
      <c r="Y7" s="50" t="s">
        <v>124</v>
      </c>
      <c r="Z7" s="50" t="s">
        <v>125</v>
      </c>
      <c r="AA7" s="50" t="s">
        <v>126</v>
      </c>
      <c r="AB7" s="53" t="s">
        <v>90</v>
      </c>
      <c r="AC7" s="53" t="s">
        <v>91</v>
      </c>
      <c r="AD7" s="53" t="s">
        <v>92</v>
      </c>
      <c r="AE7" s="53" t="s">
        <v>93</v>
      </c>
    </row>
    <row r="8" spans="1:6" s="32" customFormat="1" ht="15.75" thickBot="1">
      <c r="A8" s="40" t="s">
        <v>185</v>
      </c>
      <c r="B8" s="34" t="s">
        <v>207</v>
      </c>
      <c r="C8" s="50" t="s">
        <v>85</v>
      </c>
      <c r="D8" s="43"/>
      <c r="E8" s="43"/>
      <c r="F8" s="43"/>
    </row>
    <row r="9" spans="1:15" s="37" customFormat="1" ht="15">
      <c r="A9" s="40" t="s">
        <v>184</v>
      </c>
      <c r="B9" s="34" t="s">
        <v>206</v>
      </c>
      <c r="C9" s="51">
        <v>0.2</v>
      </c>
      <c r="D9" s="35"/>
      <c r="E9" s="35"/>
      <c r="F9" s="36"/>
      <c r="G9" s="36"/>
      <c r="I9" s="38"/>
      <c r="J9" s="38"/>
      <c r="K9" s="38"/>
      <c r="L9" s="38"/>
      <c r="M9" s="38"/>
      <c r="N9" s="38"/>
      <c r="O9" s="38"/>
    </row>
    <row r="10" spans="1:17" s="37" customFormat="1" ht="15">
      <c r="A10" s="40" t="s">
        <v>39</v>
      </c>
      <c r="B10" s="39" t="s">
        <v>54</v>
      </c>
      <c r="C10" s="51">
        <v>0.1</v>
      </c>
      <c r="D10" s="39"/>
      <c r="E10" s="39"/>
      <c r="F10" s="40"/>
      <c r="G10" s="40"/>
      <c r="H10" s="40"/>
      <c r="I10" s="38"/>
      <c r="J10" s="38"/>
      <c r="K10" s="38"/>
      <c r="L10" s="38"/>
      <c r="M10" s="38"/>
      <c r="N10" s="38"/>
      <c r="O10" s="38"/>
      <c r="P10" s="40"/>
      <c r="Q10" s="40"/>
    </row>
    <row r="11" spans="1:3" ht="15">
      <c r="A11" s="40" t="s">
        <v>170</v>
      </c>
      <c r="B11" s="39" t="s">
        <v>208</v>
      </c>
      <c r="C11" s="51">
        <v>0.28</v>
      </c>
    </row>
    <row r="12" spans="1:4" ht="15">
      <c r="A12" s="40" t="s">
        <v>171</v>
      </c>
      <c r="B12" s="39" t="s">
        <v>209</v>
      </c>
      <c r="C12" s="52">
        <v>100</v>
      </c>
      <c r="D12" s="41" t="str">
        <f>C8</f>
        <v>eHUF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17"/>
  <sheetViews>
    <sheetView zoomScale="125" zoomScaleNormal="125" zoomScalePageLayoutView="0" workbookViewId="0" topLeftCell="A1">
      <pane xSplit="2" ySplit="1" topLeftCell="A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54" sqref="AH54"/>
    </sheetView>
  </sheetViews>
  <sheetFormatPr defaultColWidth="9.7109375" defaultRowHeight="15.75" customHeight="1"/>
  <cols>
    <col min="1" max="1" width="39.00390625" style="38" customWidth="1"/>
    <col min="2" max="2" width="55.8515625" style="38" customWidth="1"/>
    <col min="3" max="9" width="13.140625" style="41" customWidth="1"/>
    <col min="10" max="14" width="13.140625" style="38" customWidth="1"/>
    <col min="15" max="15" width="13.8515625" style="38" customWidth="1"/>
    <col min="16" max="22" width="13.140625" style="41" customWidth="1"/>
    <col min="23" max="27" width="13.140625" style="38" customWidth="1"/>
    <col min="28" max="29" width="13.8515625" style="38" customWidth="1"/>
    <col min="30" max="30" width="13.8515625" style="156" customWidth="1"/>
    <col min="31" max="31" width="13.8515625" style="38" customWidth="1"/>
    <col min="32" max="32" width="8.140625" style="38" customWidth="1"/>
    <col min="33" max="33" width="14.00390625" style="109" customWidth="1"/>
    <col min="34" max="34" width="8.140625" style="38" customWidth="1"/>
    <col min="35" max="35" width="9.00390625" style="64" customWidth="1"/>
    <col min="36" max="36" width="10.7109375" style="109" customWidth="1"/>
    <col min="37" max="37" width="8.8515625" style="119" customWidth="1"/>
    <col min="38" max="38" width="13.00390625" style="38" customWidth="1"/>
    <col min="39" max="39" width="10.00390625" style="38" customWidth="1"/>
    <col min="40" max="40" width="11.28125" style="38" customWidth="1"/>
    <col min="41" max="41" width="13.00390625" style="38" customWidth="1"/>
    <col min="42" max="42" width="9.7109375" style="38" customWidth="1"/>
    <col min="43" max="43" width="12.8515625" style="38" customWidth="1"/>
    <col min="44" max="44" width="10.00390625" style="38" customWidth="1"/>
    <col min="45" max="45" width="10.8515625" style="38" customWidth="1"/>
    <col min="46" max="46" width="11.28125" style="38" customWidth="1"/>
    <col min="47" max="16384" width="9.7109375" style="38" customWidth="1"/>
  </cols>
  <sheetData>
    <row r="1" spans="1:2" ht="15.75" customHeight="1">
      <c r="A1" s="74" t="str">
        <f>PAR!C8</f>
        <v>eHUF</v>
      </c>
      <c r="B1" s="74" t="str">
        <f>PAR!C8</f>
        <v>eHUF</v>
      </c>
    </row>
    <row r="2" spans="1:31" s="32" customFormat="1" ht="16.5" customHeight="1">
      <c r="A2" s="46" t="s">
        <v>134</v>
      </c>
      <c r="B2" s="46" t="s">
        <v>248</v>
      </c>
      <c r="C2" s="47" t="str">
        <f>PAR!C7</f>
        <v>Y1/m1</v>
      </c>
      <c r="D2" s="47" t="str">
        <f>PAR!D7</f>
        <v>Y1/m2</v>
      </c>
      <c r="E2" s="47" t="str">
        <f>PAR!E7</f>
        <v>Y1/m3</v>
      </c>
      <c r="F2" s="47" t="str">
        <f>PAR!F7</f>
        <v>Y1/m4</v>
      </c>
      <c r="G2" s="48" t="str">
        <f>PAR!G7</f>
        <v>Y1/m5</v>
      </c>
      <c r="H2" s="48" t="str">
        <f>PAR!H7</f>
        <v>Y1/m6</v>
      </c>
      <c r="I2" s="48" t="str">
        <f>PAR!I7</f>
        <v>Y1/m7</v>
      </c>
      <c r="J2" s="48" t="str">
        <f>PAR!J7</f>
        <v>Y1/m8</v>
      </c>
      <c r="K2" s="48" t="str">
        <f>PAR!K7</f>
        <v>Y1/m9</v>
      </c>
      <c r="L2" s="48" t="str">
        <f>PAR!L7</f>
        <v>Y1/m10</v>
      </c>
      <c r="M2" s="48" t="str">
        <f>PAR!M7</f>
        <v>Y1/m11</v>
      </c>
      <c r="N2" s="48" t="str">
        <f>PAR!N7</f>
        <v>Y1/m12</v>
      </c>
      <c r="O2" s="49" t="str">
        <f>PAR!O7</f>
        <v>Y1</v>
      </c>
      <c r="P2" s="48" t="str">
        <f>PAR!P7</f>
        <v>Y2/m1</v>
      </c>
      <c r="Q2" s="48" t="str">
        <f>PAR!Q7</f>
        <v>Y2/m2</v>
      </c>
      <c r="R2" s="48" t="str">
        <f>PAR!R7</f>
        <v>Y2/m3</v>
      </c>
      <c r="S2" s="48" t="str">
        <f>PAR!S7</f>
        <v>Y2/m4</v>
      </c>
      <c r="T2" s="48" t="str">
        <f>PAR!T7</f>
        <v>Y2/m5</v>
      </c>
      <c r="U2" s="48" t="str">
        <f>PAR!U7</f>
        <v>Y2/m6</v>
      </c>
      <c r="V2" s="48" t="str">
        <f>PAR!V7</f>
        <v>Y2/m7</v>
      </c>
      <c r="W2" s="48" t="str">
        <f>PAR!W7</f>
        <v>Y2/m8</v>
      </c>
      <c r="X2" s="48" t="str">
        <f>PAR!X7</f>
        <v>Y2/m9</v>
      </c>
      <c r="Y2" s="48" t="str">
        <f>PAR!Y7</f>
        <v>Y2/m10</v>
      </c>
      <c r="Z2" s="48" t="str">
        <f>PAR!Z7</f>
        <v>Y2/m11</v>
      </c>
      <c r="AA2" s="48" t="str">
        <f>PAR!AA7</f>
        <v>Y2/m12</v>
      </c>
      <c r="AB2" s="49" t="str">
        <f>PAR!AB7</f>
        <v>Y2</v>
      </c>
      <c r="AC2" s="48" t="str">
        <f>PAR!AC7</f>
        <v>Y3</v>
      </c>
      <c r="AD2" s="48" t="str">
        <f>PAR!AD7</f>
        <v>Y4</v>
      </c>
      <c r="AE2" s="48" t="str">
        <f>PAR!AE7</f>
        <v>Y5</v>
      </c>
    </row>
    <row r="3" spans="1:42" ht="15.75" customHeight="1">
      <c r="A3" s="40" t="s">
        <v>36</v>
      </c>
      <c r="B3" s="40" t="s">
        <v>59</v>
      </c>
      <c r="C3" s="131">
        <f>+INC!C39</f>
        <v>5000</v>
      </c>
      <c r="D3" s="131">
        <f>+INC!D39</f>
        <v>5000</v>
      </c>
      <c r="E3" s="131">
        <f>+INC!E39</f>
        <v>5000</v>
      </c>
      <c r="F3" s="131">
        <f>+INC!F39</f>
        <v>5000</v>
      </c>
      <c r="G3" s="131">
        <f>+INC!G39</f>
        <v>5000</v>
      </c>
      <c r="H3" s="131">
        <f>+INC!H39</f>
        <v>5000</v>
      </c>
      <c r="I3" s="131">
        <f>+INC!I39</f>
        <v>5000</v>
      </c>
      <c r="J3" s="131">
        <f>+INC!J39</f>
        <v>5000</v>
      </c>
      <c r="K3" s="131">
        <f>+INC!K39</f>
        <v>5000</v>
      </c>
      <c r="L3" s="131">
        <f>+INC!L39</f>
        <v>5000</v>
      </c>
      <c r="M3" s="131">
        <f>+INC!M39</f>
        <v>5000</v>
      </c>
      <c r="N3" s="131">
        <f>+INC!N39</f>
        <v>5000</v>
      </c>
      <c r="O3" s="86">
        <f>+INC!O39</f>
        <v>60000</v>
      </c>
      <c r="P3" s="131">
        <f>+INC!P39</f>
        <v>8000</v>
      </c>
      <c r="Q3" s="131">
        <f>+INC!Q39</f>
        <v>8000</v>
      </c>
      <c r="R3" s="131">
        <f>+INC!R39</f>
        <v>8000</v>
      </c>
      <c r="S3" s="131">
        <f>+INC!S39</f>
        <v>8000</v>
      </c>
      <c r="T3" s="131">
        <f>+INC!T39</f>
        <v>8000</v>
      </c>
      <c r="U3" s="131">
        <f>+INC!U39</f>
        <v>8000</v>
      </c>
      <c r="V3" s="131">
        <f>+INC!V39</f>
        <v>8000</v>
      </c>
      <c r="W3" s="131">
        <f>+INC!W39</f>
        <v>8000</v>
      </c>
      <c r="X3" s="131">
        <f>+INC!X39</f>
        <v>8000</v>
      </c>
      <c r="Y3" s="131">
        <f>+INC!Y39</f>
        <v>8000</v>
      </c>
      <c r="Z3" s="131">
        <f>+INC!Z39</f>
        <v>8000</v>
      </c>
      <c r="AA3" s="131">
        <f>+INC!AA39</f>
        <v>8000</v>
      </c>
      <c r="AB3" s="86">
        <f>+INC!AB39</f>
        <v>96000</v>
      </c>
      <c r="AC3" s="86">
        <f>+INC!AC39</f>
        <v>86000</v>
      </c>
      <c r="AD3" s="86">
        <f>+INC!AD39</f>
        <v>76000</v>
      </c>
      <c r="AE3" s="86">
        <f>+INC!AE39</f>
        <v>66000</v>
      </c>
      <c r="AJ3" s="157"/>
      <c r="AL3" s="158"/>
      <c r="AM3" s="158"/>
      <c r="AN3" s="158"/>
      <c r="AO3" s="158"/>
      <c r="AP3" s="158"/>
    </row>
    <row r="4" spans="1:46" ht="15.75" customHeight="1">
      <c r="A4" s="160" t="s">
        <v>48</v>
      </c>
      <c r="B4" s="160" t="s">
        <v>43</v>
      </c>
      <c r="C4" s="122">
        <f>+COGS!C13</f>
        <v>0</v>
      </c>
      <c r="D4" s="122">
        <f>+COGS!D13</f>
        <v>0</v>
      </c>
      <c r="E4" s="122">
        <f>+COGS!E13</f>
        <v>0</v>
      </c>
      <c r="F4" s="122">
        <f>+COGS!F13</f>
        <v>0</v>
      </c>
      <c r="G4" s="122">
        <f>+COGS!G13</f>
        <v>0</v>
      </c>
      <c r="H4" s="122">
        <f>+COGS!H13</f>
        <v>0</v>
      </c>
      <c r="I4" s="122">
        <f>+COGS!I13</f>
        <v>0</v>
      </c>
      <c r="J4" s="122">
        <f>+COGS!J13</f>
        <v>0</v>
      </c>
      <c r="K4" s="122">
        <f>+COGS!K13</f>
        <v>0</v>
      </c>
      <c r="L4" s="122">
        <f>+COGS!L13</f>
        <v>0</v>
      </c>
      <c r="M4" s="122">
        <f>+COGS!M13</f>
        <v>0</v>
      </c>
      <c r="N4" s="122">
        <f>+COGS!N13</f>
        <v>0</v>
      </c>
      <c r="O4" s="118">
        <f>+COGS!O13</f>
        <v>0</v>
      </c>
      <c r="P4" s="122">
        <f>+COGS!P13</f>
        <v>0</v>
      </c>
      <c r="Q4" s="122">
        <f>+COGS!Q13</f>
        <v>0</v>
      </c>
      <c r="R4" s="122">
        <f>+COGS!R13</f>
        <v>0</v>
      </c>
      <c r="S4" s="122">
        <f>+COGS!S13</f>
        <v>0</v>
      </c>
      <c r="T4" s="122">
        <f>+COGS!T13</f>
        <v>0</v>
      </c>
      <c r="U4" s="122">
        <f>+COGS!U13</f>
        <v>0</v>
      </c>
      <c r="V4" s="122">
        <f>+COGS!V13</f>
        <v>0</v>
      </c>
      <c r="W4" s="122">
        <f>+COGS!W13</f>
        <v>0</v>
      </c>
      <c r="X4" s="122">
        <f>+COGS!X13</f>
        <v>0</v>
      </c>
      <c r="Y4" s="122">
        <f>+COGS!Y13</f>
        <v>0</v>
      </c>
      <c r="Z4" s="122">
        <f>+COGS!Z13</f>
        <v>0</v>
      </c>
      <c r="AA4" s="122">
        <f>+COGS!AA13</f>
        <v>0</v>
      </c>
      <c r="AB4" s="118">
        <f>+COGS!AB13</f>
        <v>0</v>
      </c>
      <c r="AC4" s="118">
        <f>+COGS!Q13</f>
        <v>0</v>
      </c>
      <c r="AD4" s="118">
        <f>+COGS!R13</f>
        <v>0</v>
      </c>
      <c r="AE4" s="118">
        <f>+COGS!S13</f>
        <v>0</v>
      </c>
      <c r="AQ4" s="158"/>
      <c r="AR4" s="158"/>
      <c r="AS4" s="158"/>
      <c r="AT4" s="158"/>
    </row>
    <row r="5" spans="1:37" s="109" customFormat="1" ht="15.75" customHeight="1">
      <c r="A5" s="170" t="s">
        <v>38</v>
      </c>
      <c r="B5" s="170" t="s">
        <v>1</v>
      </c>
      <c r="C5" s="130">
        <f aca="true" t="shared" si="0" ref="C5:N5">C3-C4</f>
        <v>5000</v>
      </c>
      <c r="D5" s="130">
        <f t="shared" si="0"/>
        <v>5000</v>
      </c>
      <c r="E5" s="130">
        <f t="shared" si="0"/>
        <v>5000</v>
      </c>
      <c r="F5" s="130">
        <f t="shared" si="0"/>
        <v>5000</v>
      </c>
      <c r="G5" s="130">
        <f t="shared" si="0"/>
        <v>5000</v>
      </c>
      <c r="H5" s="130">
        <f t="shared" si="0"/>
        <v>5000</v>
      </c>
      <c r="I5" s="130">
        <f t="shared" si="0"/>
        <v>5000</v>
      </c>
      <c r="J5" s="130">
        <f t="shared" si="0"/>
        <v>5000</v>
      </c>
      <c r="K5" s="130">
        <f t="shared" si="0"/>
        <v>5000</v>
      </c>
      <c r="L5" s="130">
        <f t="shared" si="0"/>
        <v>5000</v>
      </c>
      <c r="M5" s="130">
        <f t="shared" si="0"/>
        <v>5000</v>
      </c>
      <c r="N5" s="130">
        <f t="shared" si="0"/>
        <v>5000</v>
      </c>
      <c r="O5" s="129">
        <f>SUM(C5:N5)</f>
        <v>60000</v>
      </c>
      <c r="P5" s="130">
        <f aca="true" t="shared" si="1" ref="P5:AA5">P3-P4</f>
        <v>8000</v>
      </c>
      <c r="Q5" s="130">
        <f t="shared" si="1"/>
        <v>8000</v>
      </c>
      <c r="R5" s="130">
        <f t="shared" si="1"/>
        <v>8000</v>
      </c>
      <c r="S5" s="130">
        <f t="shared" si="1"/>
        <v>8000</v>
      </c>
      <c r="T5" s="130">
        <f t="shared" si="1"/>
        <v>8000</v>
      </c>
      <c r="U5" s="130">
        <f t="shared" si="1"/>
        <v>8000</v>
      </c>
      <c r="V5" s="130">
        <f t="shared" si="1"/>
        <v>8000</v>
      </c>
      <c r="W5" s="130">
        <f t="shared" si="1"/>
        <v>8000</v>
      </c>
      <c r="X5" s="130">
        <f t="shared" si="1"/>
        <v>8000</v>
      </c>
      <c r="Y5" s="130">
        <f t="shared" si="1"/>
        <v>8000</v>
      </c>
      <c r="Z5" s="130">
        <f t="shared" si="1"/>
        <v>8000</v>
      </c>
      <c r="AA5" s="130">
        <f t="shared" si="1"/>
        <v>8000</v>
      </c>
      <c r="AB5" s="129">
        <f>SUM(P5:AA5)</f>
        <v>96000</v>
      </c>
      <c r="AC5" s="129">
        <f>AC3-AC4</f>
        <v>86000</v>
      </c>
      <c r="AD5" s="129">
        <f>AD3-AD4</f>
        <v>76000</v>
      </c>
      <c r="AE5" s="129">
        <f>AE3-AE4</f>
        <v>66000</v>
      </c>
      <c r="AI5" s="73"/>
      <c r="AK5" s="110"/>
    </row>
    <row r="6" spans="1:32" ht="15.75" customHeight="1">
      <c r="A6" s="130" t="s">
        <v>0</v>
      </c>
      <c r="B6" s="130" t="s">
        <v>0</v>
      </c>
      <c r="C6" s="131" t="s">
        <v>0</v>
      </c>
      <c r="D6" s="131" t="s">
        <v>0</v>
      </c>
      <c r="E6" s="131"/>
      <c r="F6" s="131" t="s">
        <v>0</v>
      </c>
      <c r="G6" s="131" t="s">
        <v>0</v>
      </c>
      <c r="H6" s="131"/>
      <c r="I6" s="131" t="s">
        <v>0</v>
      </c>
      <c r="J6" s="131" t="s">
        <v>0</v>
      </c>
      <c r="K6" s="131"/>
      <c r="L6" s="131" t="s">
        <v>0</v>
      </c>
      <c r="M6" s="131" t="s">
        <v>0</v>
      </c>
      <c r="N6" s="131" t="s">
        <v>0</v>
      </c>
      <c r="O6" s="86" t="s">
        <v>0</v>
      </c>
      <c r="P6" s="131" t="s">
        <v>0</v>
      </c>
      <c r="Q6" s="131" t="s">
        <v>0</v>
      </c>
      <c r="R6" s="131"/>
      <c r="S6" s="131" t="s">
        <v>0</v>
      </c>
      <c r="T6" s="131" t="s">
        <v>0</v>
      </c>
      <c r="U6" s="131"/>
      <c r="V6" s="131" t="s">
        <v>0</v>
      </c>
      <c r="W6" s="131" t="s">
        <v>0</v>
      </c>
      <c r="X6" s="131"/>
      <c r="Y6" s="131" t="s">
        <v>0</v>
      </c>
      <c r="Z6" s="131" t="s">
        <v>0</v>
      </c>
      <c r="AA6" s="131" t="s">
        <v>0</v>
      </c>
      <c r="AB6" s="86" t="s">
        <v>0</v>
      </c>
      <c r="AC6" s="86" t="s">
        <v>0</v>
      </c>
      <c r="AD6" s="86" t="s">
        <v>0</v>
      </c>
      <c r="AE6" s="86" t="s">
        <v>0</v>
      </c>
      <c r="AF6" s="131" t="s">
        <v>0</v>
      </c>
    </row>
    <row r="7" spans="1:31" ht="15.75" customHeight="1">
      <c r="A7" s="45" t="s">
        <v>84</v>
      </c>
      <c r="B7" s="45" t="s">
        <v>202</v>
      </c>
      <c r="C7" s="131">
        <f>SAL!C28</f>
        <v>896</v>
      </c>
      <c r="D7" s="131">
        <f>SAL!D28</f>
        <v>1408</v>
      </c>
      <c r="E7" s="131">
        <f>SAL!E28</f>
        <v>1920</v>
      </c>
      <c r="F7" s="131">
        <f>SAL!F28</f>
        <v>2432</v>
      </c>
      <c r="G7" s="131">
        <f>SAL!G28</f>
        <v>2560</v>
      </c>
      <c r="H7" s="131">
        <f>SAL!H28</f>
        <v>2560</v>
      </c>
      <c r="I7" s="131">
        <f>SAL!I28</f>
        <v>2560</v>
      </c>
      <c r="J7" s="131">
        <f>SAL!J28</f>
        <v>2560</v>
      </c>
      <c r="K7" s="131">
        <f>SAL!K28</f>
        <v>2560</v>
      </c>
      <c r="L7" s="131">
        <f>SAL!L28</f>
        <v>2560</v>
      </c>
      <c r="M7" s="131">
        <f>SAL!M28</f>
        <v>2560</v>
      </c>
      <c r="N7" s="131">
        <f>SAL!N28</f>
        <v>2560</v>
      </c>
      <c r="O7" s="86">
        <f>SAL!O28</f>
        <v>27136</v>
      </c>
      <c r="P7" s="131">
        <f>SAL!P28</f>
        <v>2816</v>
      </c>
      <c r="Q7" s="131">
        <f>SAL!Q28</f>
        <v>2816</v>
      </c>
      <c r="R7" s="131">
        <f>SAL!R28</f>
        <v>2816</v>
      </c>
      <c r="S7" s="131">
        <f>SAL!S28</f>
        <v>2816</v>
      </c>
      <c r="T7" s="131">
        <f>SAL!T28</f>
        <v>2816</v>
      </c>
      <c r="U7" s="131">
        <f>SAL!U28</f>
        <v>2816</v>
      </c>
      <c r="V7" s="131">
        <f>SAL!V28</f>
        <v>2816</v>
      </c>
      <c r="W7" s="131">
        <f>SAL!W28</f>
        <v>2816</v>
      </c>
      <c r="X7" s="131">
        <f>SAL!X28</f>
        <v>2816</v>
      </c>
      <c r="Y7" s="131">
        <f>SAL!Y28</f>
        <v>2816</v>
      </c>
      <c r="Z7" s="131">
        <f>SAL!Z28</f>
        <v>2816</v>
      </c>
      <c r="AA7" s="131">
        <f>SAL!AA28</f>
        <v>2816</v>
      </c>
      <c r="AB7" s="86">
        <f>SAL!AB28</f>
        <v>33792</v>
      </c>
      <c r="AC7" s="86">
        <f>SAL!AC28</f>
        <v>50688</v>
      </c>
      <c r="AD7" s="86">
        <f>SAL!AD28</f>
        <v>53760</v>
      </c>
      <c r="AE7" s="86">
        <f>SAL!AE28</f>
        <v>56832</v>
      </c>
    </row>
    <row r="8" spans="1:31" ht="15.75" customHeight="1">
      <c r="A8" s="40" t="s">
        <v>19</v>
      </c>
      <c r="B8" s="40" t="s">
        <v>19</v>
      </c>
      <c r="C8" s="131">
        <f>+MAR!C13</f>
        <v>100</v>
      </c>
      <c r="D8" s="131">
        <f>+MAR!D13</f>
        <v>100</v>
      </c>
      <c r="E8" s="131">
        <f>+MAR!E13</f>
        <v>100</v>
      </c>
      <c r="F8" s="131">
        <f>+MAR!F13</f>
        <v>100</v>
      </c>
      <c r="G8" s="131">
        <f>+MAR!G13</f>
        <v>100</v>
      </c>
      <c r="H8" s="131">
        <f>+MAR!H13</f>
        <v>100</v>
      </c>
      <c r="I8" s="131">
        <f>+MAR!I13</f>
        <v>100</v>
      </c>
      <c r="J8" s="131">
        <f>+MAR!J13</f>
        <v>100</v>
      </c>
      <c r="K8" s="131">
        <f>+MAR!K13</f>
        <v>100</v>
      </c>
      <c r="L8" s="131">
        <f>+MAR!L13</f>
        <v>100</v>
      </c>
      <c r="M8" s="131">
        <f>+MAR!M13</f>
        <v>100</v>
      </c>
      <c r="N8" s="131">
        <f>+MAR!N13</f>
        <v>100</v>
      </c>
      <c r="O8" s="86">
        <f>+MAR!O13</f>
        <v>1200</v>
      </c>
      <c r="P8" s="131">
        <f>+MAR!P13</f>
        <v>100</v>
      </c>
      <c r="Q8" s="131">
        <f>+MAR!Q13</f>
        <v>100</v>
      </c>
      <c r="R8" s="131">
        <f>+MAR!R13</f>
        <v>100</v>
      </c>
      <c r="S8" s="131">
        <f>+MAR!S13</f>
        <v>100</v>
      </c>
      <c r="T8" s="131">
        <f>+MAR!T13</f>
        <v>100</v>
      </c>
      <c r="U8" s="131">
        <f>+MAR!U13</f>
        <v>100</v>
      </c>
      <c r="V8" s="131">
        <f>+MAR!V13</f>
        <v>100</v>
      </c>
      <c r="W8" s="131">
        <f>+MAR!W13</f>
        <v>100</v>
      </c>
      <c r="X8" s="131">
        <f>+MAR!X13</f>
        <v>100</v>
      </c>
      <c r="Y8" s="131">
        <f>+MAR!Y13</f>
        <v>100</v>
      </c>
      <c r="Z8" s="131">
        <f>+MAR!Z13</f>
        <v>100</v>
      </c>
      <c r="AA8" s="131">
        <f>+MAR!AA13</f>
        <v>100</v>
      </c>
      <c r="AB8" s="86">
        <f>+MAR!AB13</f>
        <v>1200</v>
      </c>
      <c r="AC8" s="86">
        <f>+MAR!AC13</f>
        <v>1200</v>
      </c>
      <c r="AD8" s="86">
        <f>+MAR!AD13</f>
        <v>1200</v>
      </c>
      <c r="AE8" s="86">
        <f>+MAR!AE13</f>
        <v>1200</v>
      </c>
    </row>
    <row r="9" spans="1:31" ht="15.75" customHeight="1">
      <c r="A9" s="40" t="s">
        <v>83</v>
      </c>
      <c r="B9" s="40" t="s">
        <v>82</v>
      </c>
      <c r="C9" s="131">
        <f>EXP!C23</f>
        <v>7400</v>
      </c>
      <c r="D9" s="131">
        <f>EXP!D23</f>
        <v>3400</v>
      </c>
      <c r="E9" s="131">
        <f>EXP!E23</f>
        <v>2400</v>
      </c>
      <c r="F9" s="131">
        <f>EXP!F23</f>
        <v>2400</v>
      </c>
      <c r="G9" s="131">
        <f>EXP!G23</f>
        <v>2400</v>
      </c>
      <c r="H9" s="131">
        <f>EXP!H23</f>
        <v>2400</v>
      </c>
      <c r="I9" s="131">
        <f>EXP!I23</f>
        <v>2400</v>
      </c>
      <c r="J9" s="131">
        <f>EXP!J23</f>
        <v>2400</v>
      </c>
      <c r="K9" s="131">
        <f>EXP!K23</f>
        <v>2400</v>
      </c>
      <c r="L9" s="131">
        <f>EXP!L23</f>
        <v>2400</v>
      </c>
      <c r="M9" s="131">
        <f>EXP!M23</f>
        <v>2400</v>
      </c>
      <c r="N9" s="131">
        <f>EXP!N23</f>
        <v>2400</v>
      </c>
      <c r="O9" s="86">
        <f>EXP!O23</f>
        <v>34800</v>
      </c>
      <c r="P9" s="131">
        <f>EXP!P23</f>
        <v>2400</v>
      </c>
      <c r="Q9" s="131">
        <f>EXP!Q23</f>
        <v>2400</v>
      </c>
      <c r="R9" s="131">
        <f>EXP!R23</f>
        <v>2400</v>
      </c>
      <c r="S9" s="131">
        <f>EXP!S23</f>
        <v>2400</v>
      </c>
      <c r="T9" s="131">
        <f>EXP!T23</f>
        <v>2400</v>
      </c>
      <c r="U9" s="131">
        <f>EXP!U23</f>
        <v>2400</v>
      </c>
      <c r="V9" s="131">
        <f>EXP!V23</f>
        <v>2400</v>
      </c>
      <c r="W9" s="131">
        <f>EXP!W23</f>
        <v>2400</v>
      </c>
      <c r="X9" s="131">
        <f>EXP!X23</f>
        <v>2400</v>
      </c>
      <c r="Y9" s="131">
        <f>EXP!Y23</f>
        <v>2400</v>
      </c>
      <c r="Z9" s="131">
        <f>EXP!Z23</f>
        <v>2400</v>
      </c>
      <c r="AA9" s="131">
        <f>EXP!AA23</f>
        <v>2400</v>
      </c>
      <c r="AB9" s="86">
        <f>EXP!AB23</f>
        <v>28800</v>
      </c>
      <c r="AC9" s="86">
        <f>EXP!AC23</f>
        <v>24800</v>
      </c>
      <c r="AD9" s="86">
        <f>EXP!AD23</f>
        <v>24800</v>
      </c>
      <c r="AE9" s="86">
        <f>EXP!AE23</f>
        <v>24800</v>
      </c>
    </row>
    <row r="10" spans="1:37" s="109" customFormat="1" ht="15.75" customHeight="1">
      <c r="A10" s="159" t="s">
        <v>200</v>
      </c>
      <c r="B10" s="159" t="s">
        <v>2</v>
      </c>
      <c r="C10" s="200">
        <f aca="true" t="shared" si="2" ref="C10:N10">SUM(C7:C9)</f>
        <v>8396</v>
      </c>
      <c r="D10" s="200">
        <f t="shared" si="2"/>
        <v>4908</v>
      </c>
      <c r="E10" s="200">
        <f t="shared" si="2"/>
        <v>4420</v>
      </c>
      <c r="F10" s="200">
        <f t="shared" si="2"/>
        <v>4932</v>
      </c>
      <c r="G10" s="200">
        <f t="shared" si="2"/>
        <v>5060</v>
      </c>
      <c r="H10" s="200">
        <f t="shared" si="2"/>
        <v>5060</v>
      </c>
      <c r="I10" s="200">
        <f t="shared" si="2"/>
        <v>5060</v>
      </c>
      <c r="J10" s="200">
        <f t="shared" si="2"/>
        <v>5060</v>
      </c>
      <c r="K10" s="200">
        <f t="shared" si="2"/>
        <v>5060</v>
      </c>
      <c r="L10" s="200">
        <f t="shared" si="2"/>
        <v>5060</v>
      </c>
      <c r="M10" s="200">
        <f t="shared" si="2"/>
        <v>5060</v>
      </c>
      <c r="N10" s="200">
        <f t="shared" si="2"/>
        <v>5060</v>
      </c>
      <c r="O10" s="201">
        <f>SUM(C10:N10)</f>
        <v>63136</v>
      </c>
      <c r="P10" s="200">
        <f aca="true" t="shared" si="3" ref="P10:AA10">SUM(P7:P9)</f>
        <v>5316</v>
      </c>
      <c r="Q10" s="200">
        <f t="shared" si="3"/>
        <v>5316</v>
      </c>
      <c r="R10" s="200">
        <f t="shared" si="3"/>
        <v>5316</v>
      </c>
      <c r="S10" s="200">
        <f t="shared" si="3"/>
        <v>5316</v>
      </c>
      <c r="T10" s="200">
        <f t="shared" si="3"/>
        <v>5316</v>
      </c>
      <c r="U10" s="200">
        <f t="shared" si="3"/>
        <v>5316</v>
      </c>
      <c r="V10" s="200">
        <f t="shared" si="3"/>
        <v>5316</v>
      </c>
      <c r="W10" s="200">
        <f t="shared" si="3"/>
        <v>5316</v>
      </c>
      <c r="X10" s="200">
        <f t="shared" si="3"/>
        <v>5316</v>
      </c>
      <c r="Y10" s="200">
        <f t="shared" si="3"/>
        <v>5316</v>
      </c>
      <c r="Z10" s="200">
        <f t="shared" si="3"/>
        <v>5316</v>
      </c>
      <c r="AA10" s="200">
        <f t="shared" si="3"/>
        <v>5316</v>
      </c>
      <c r="AB10" s="201">
        <f>SUM(P10:AA10)</f>
        <v>63792</v>
      </c>
      <c r="AC10" s="201">
        <f>SUM(AC7:AC9)</f>
        <v>76688</v>
      </c>
      <c r="AD10" s="201">
        <f>SUM(AD7:AD9)</f>
        <v>79760</v>
      </c>
      <c r="AE10" s="201">
        <f>SUM(AE7:AE9)</f>
        <v>82832</v>
      </c>
      <c r="AI10" s="73"/>
      <c r="AK10" s="110"/>
    </row>
    <row r="11" spans="1:42" ht="15.75" customHeight="1">
      <c r="A11" s="131" t="s">
        <v>4</v>
      </c>
      <c r="B11" s="131" t="s">
        <v>3</v>
      </c>
      <c r="C11" s="131">
        <f aca="true" t="shared" si="4" ref="C11:N11">C5-C10</f>
        <v>-3396</v>
      </c>
      <c r="D11" s="131">
        <f t="shared" si="4"/>
        <v>92</v>
      </c>
      <c r="E11" s="131">
        <f t="shared" si="4"/>
        <v>580</v>
      </c>
      <c r="F11" s="131">
        <f t="shared" si="4"/>
        <v>68</v>
      </c>
      <c r="G11" s="131">
        <f t="shared" si="4"/>
        <v>-60</v>
      </c>
      <c r="H11" s="131">
        <f t="shared" si="4"/>
        <v>-60</v>
      </c>
      <c r="I11" s="131">
        <f t="shared" si="4"/>
        <v>-60</v>
      </c>
      <c r="J11" s="131">
        <f t="shared" si="4"/>
        <v>-60</v>
      </c>
      <c r="K11" s="131">
        <f t="shared" si="4"/>
        <v>-60</v>
      </c>
      <c r="L11" s="131">
        <f t="shared" si="4"/>
        <v>-60</v>
      </c>
      <c r="M11" s="131">
        <f t="shared" si="4"/>
        <v>-60</v>
      </c>
      <c r="N11" s="131">
        <f t="shared" si="4"/>
        <v>-60</v>
      </c>
      <c r="O11" s="86">
        <f>SUM(C11:N11)</f>
        <v>-3136</v>
      </c>
      <c r="P11" s="131">
        <f aca="true" t="shared" si="5" ref="P11:AA11">P5-P10</f>
        <v>2684</v>
      </c>
      <c r="Q11" s="131">
        <f t="shared" si="5"/>
        <v>2684</v>
      </c>
      <c r="R11" s="131">
        <f t="shared" si="5"/>
        <v>2684</v>
      </c>
      <c r="S11" s="131">
        <f t="shared" si="5"/>
        <v>2684</v>
      </c>
      <c r="T11" s="131">
        <f t="shared" si="5"/>
        <v>2684</v>
      </c>
      <c r="U11" s="131">
        <f t="shared" si="5"/>
        <v>2684</v>
      </c>
      <c r="V11" s="131">
        <f t="shared" si="5"/>
        <v>2684</v>
      </c>
      <c r="W11" s="131">
        <f t="shared" si="5"/>
        <v>2684</v>
      </c>
      <c r="X11" s="131">
        <f t="shared" si="5"/>
        <v>2684</v>
      </c>
      <c r="Y11" s="131">
        <f t="shared" si="5"/>
        <v>2684</v>
      </c>
      <c r="Z11" s="131">
        <f t="shared" si="5"/>
        <v>2684</v>
      </c>
      <c r="AA11" s="131">
        <f t="shared" si="5"/>
        <v>2684</v>
      </c>
      <c r="AB11" s="86">
        <f>SUM(P11:AA11)</f>
        <v>32208</v>
      </c>
      <c r="AC11" s="86">
        <f>AC5-AC10</f>
        <v>9312</v>
      </c>
      <c r="AD11" s="86">
        <f>AD5-AD10</f>
        <v>-3760</v>
      </c>
      <c r="AE11" s="86">
        <f>AE5-AE10</f>
        <v>-16832</v>
      </c>
      <c r="AF11" s="32"/>
      <c r="AG11" s="38"/>
      <c r="AH11" s="32"/>
      <c r="AJ11" s="32"/>
      <c r="AK11" s="115"/>
      <c r="AL11" s="32"/>
      <c r="AM11" s="32"/>
      <c r="AN11" s="32"/>
      <c r="AO11" s="32"/>
      <c r="AP11" s="32"/>
    </row>
    <row r="12" spans="1:46" ht="15.75" customHeight="1">
      <c r="A12" s="160" t="s">
        <v>24</v>
      </c>
      <c r="B12" s="160" t="s">
        <v>46</v>
      </c>
      <c r="C12" s="122">
        <f>FIA!C22</f>
        <v>30</v>
      </c>
      <c r="D12" s="122">
        <f>FIA!D22</f>
        <v>31.16666666666667</v>
      </c>
      <c r="E12" s="122">
        <f>FIA!E22</f>
        <v>32.31388888888889</v>
      </c>
      <c r="F12" s="122">
        <f>FIA!F22</f>
        <v>33.44199074074074</v>
      </c>
      <c r="G12" s="122">
        <f>FIA!G22</f>
        <v>34.551290895061726</v>
      </c>
      <c r="H12" s="122">
        <f>FIA!H22</f>
        <v>33.9754360468107</v>
      </c>
      <c r="I12" s="122">
        <f>FIA!I22</f>
        <v>33.40917877936385</v>
      </c>
      <c r="J12" s="122">
        <f>FIA!J22</f>
        <v>32.85235913304112</v>
      </c>
      <c r="K12" s="122">
        <f>FIA!K22</f>
        <v>32.304819814157106</v>
      </c>
      <c r="L12" s="122">
        <f>FIA!L22</f>
        <v>31.76640615058782</v>
      </c>
      <c r="M12" s="122">
        <f>FIA!M22</f>
        <v>31.236966048078024</v>
      </c>
      <c r="N12" s="122">
        <f>FIA!N22</f>
        <v>30.716349947276726</v>
      </c>
      <c r="O12" s="118">
        <f>FIA!O22</f>
        <v>387.73535311067343</v>
      </c>
      <c r="P12" s="122">
        <f>FIA!P22</f>
        <v>45.204410781488775</v>
      </c>
      <c r="Q12" s="122">
        <f>FIA!Q22</f>
        <v>44.45100393513063</v>
      </c>
      <c r="R12" s="122">
        <f>FIA!R22</f>
        <v>43.71015386954512</v>
      </c>
      <c r="S12" s="122">
        <f>FIA!S22</f>
        <v>42.9816513050527</v>
      </c>
      <c r="T12" s="122">
        <f>FIA!T22</f>
        <v>42.26529044996849</v>
      </c>
      <c r="U12" s="122">
        <f>FIA!U22</f>
        <v>41.56086894246901</v>
      </c>
      <c r="V12" s="122">
        <f>FIA!V22</f>
        <v>40.868187793427865</v>
      </c>
      <c r="W12" s="122">
        <f>FIA!W22</f>
        <v>40.18705133020406</v>
      </c>
      <c r="X12" s="122">
        <f>FIA!X22</f>
        <v>39.51726714136733</v>
      </c>
      <c r="Y12" s="122">
        <f>FIA!Y22</f>
        <v>38.85864602234454</v>
      </c>
      <c r="Z12" s="122">
        <f>FIA!Z22</f>
        <v>38.21100192197212</v>
      </c>
      <c r="AA12" s="122">
        <f>FIA!AA22</f>
        <v>37.57415188993925</v>
      </c>
      <c r="AB12" s="118">
        <f>FIA!AB22</f>
        <v>495.3896853829099</v>
      </c>
      <c r="AC12" s="118">
        <f>FIA!AC22</f>
        <v>543.3749923012832</v>
      </c>
      <c r="AD12" s="118">
        <f>FIA!AD22</f>
        <v>474.6999938410266</v>
      </c>
      <c r="AE12" s="118">
        <f>FIA!AE22</f>
        <v>419.75999507282125</v>
      </c>
      <c r="AQ12" s="32"/>
      <c r="AR12" s="32"/>
      <c r="AS12" s="32"/>
      <c r="AT12" s="32"/>
    </row>
    <row r="13" spans="1:46" s="32" customFormat="1" ht="15.75" customHeight="1">
      <c r="A13" s="101" t="s">
        <v>181</v>
      </c>
      <c r="B13" s="130" t="s">
        <v>57</v>
      </c>
      <c r="C13" s="124">
        <f>C11-C12</f>
        <v>-3426</v>
      </c>
      <c r="D13" s="124">
        <f aca="true" t="shared" si="6" ref="D13:N13">D11-D12</f>
        <v>60.83333333333333</v>
      </c>
      <c r="E13" s="124">
        <f t="shared" si="6"/>
        <v>547.6861111111111</v>
      </c>
      <c r="F13" s="124">
        <f t="shared" si="6"/>
        <v>34.55800925925926</v>
      </c>
      <c r="G13" s="124">
        <f t="shared" si="6"/>
        <v>-94.55129089506173</v>
      </c>
      <c r="H13" s="124">
        <f t="shared" si="6"/>
        <v>-93.9754360468107</v>
      </c>
      <c r="I13" s="124">
        <f t="shared" si="6"/>
        <v>-93.40917877936386</v>
      </c>
      <c r="J13" s="124">
        <f t="shared" si="6"/>
        <v>-92.85235913304112</v>
      </c>
      <c r="K13" s="124">
        <f t="shared" si="6"/>
        <v>-92.3048198141571</v>
      </c>
      <c r="L13" s="124">
        <f t="shared" si="6"/>
        <v>-91.76640615058781</v>
      </c>
      <c r="M13" s="124">
        <f t="shared" si="6"/>
        <v>-91.23696604807802</v>
      </c>
      <c r="N13" s="124">
        <f t="shared" si="6"/>
        <v>-90.71634994727673</v>
      </c>
      <c r="O13" s="129">
        <f>SUM(C13:N13)</f>
        <v>-3523.7353531106737</v>
      </c>
      <c r="P13" s="124">
        <f>P11-P12</f>
        <v>2638.7955892185114</v>
      </c>
      <c r="Q13" s="124">
        <f aca="true" t="shared" si="7" ref="Q13:AA13">Q11-Q12</f>
        <v>2639.5489960648692</v>
      </c>
      <c r="R13" s="124">
        <f t="shared" si="7"/>
        <v>2640.289846130455</v>
      </c>
      <c r="S13" s="124">
        <f t="shared" si="7"/>
        <v>2641.0183486949472</v>
      </c>
      <c r="T13" s="124">
        <f t="shared" si="7"/>
        <v>2641.7347095500313</v>
      </c>
      <c r="U13" s="124">
        <f t="shared" si="7"/>
        <v>2642.439131057531</v>
      </c>
      <c r="V13" s="124">
        <f t="shared" si="7"/>
        <v>2643.1318122065722</v>
      </c>
      <c r="W13" s="124">
        <f t="shared" si="7"/>
        <v>2643.812948669796</v>
      </c>
      <c r="X13" s="124">
        <f t="shared" si="7"/>
        <v>2644.4827328586325</v>
      </c>
      <c r="Y13" s="124">
        <f t="shared" si="7"/>
        <v>2645.1413539776554</v>
      </c>
      <c r="Z13" s="124">
        <f t="shared" si="7"/>
        <v>2645.788998078028</v>
      </c>
      <c r="AA13" s="124">
        <f t="shared" si="7"/>
        <v>2646.4258481100605</v>
      </c>
      <c r="AB13" s="129">
        <f>SUM(P13:AA13)</f>
        <v>31712.610314617086</v>
      </c>
      <c r="AC13" s="129">
        <f>AC11-AC12</f>
        <v>8768.625007698716</v>
      </c>
      <c r="AD13" s="129">
        <f>AD11-AD12</f>
        <v>-4234.699993841026</v>
      </c>
      <c r="AE13" s="129">
        <f>AE11-AE12</f>
        <v>-17251.75999507282</v>
      </c>
      <c r="AF13" s="38"/>
      <c r="AG13" s="109"/>
      <c r="AH13" s="38"/>
      <c r="AJ13" s="109"/>
      <c r="AK13" s="119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s="32" customFormat="1" ht="15.75" customHeight="1">
      <c r="A14" s="150" t="s">
        <v>35</v>
      </c>
      <c r="B14" s="150" t="s">
        <v>49</v>
      </c>
      <c r="C14" s="87">
        <f>C13*PAR!$C$10</f>
        <v>-342.6</v>
      </c>
      <c r="D14" s="87">
        <f>D13*PAR!$C$10</f>
        <v>6.083333333333333</v>
      </c>
      <c r="E14" s="87">
        <f>E13*PAR!$C$10</f>
        <v>54.76861111111111</v>
      </c>
      <c r="F14" s="87">
        <f>F13*PAR!$C$10</f>
        <v>3.455800925925926</v>
      </c>
      <c r="G14" s="87">
        <f>G13*PAR!$C$10</f>
        <v>-9.455129089506173</v>
      </c>
      <c r="H14" s="87">
        <f>H13*PAR!$C$10</f>
        <v>-9.39754360468107</v>
      </c>
      <c r="I14" s="87">
        <f>I13*PAR!$C$10</f>
        <v>-9.340917877936386</v>
      </c>
      <c r="J14" s="87">
        <f>J13*PAR!$C$10</f>
        <v>-9.285235913304112</v>
      </c>
      <c r="K14" s="87">
        <f>K13*PAR!$C$10</f>
        <v>-9.23048198141571</v>
      </c>
      <c r="L14" s="87">
        <f>L13*PAR!$C$10</f>
        <v>-9.176640615058782</v>
      </c>
      <c r="M14" s="87">
        <f>M13*PAR!$C$10</f>
        <v>-9.123696604807803</v>
      </c>
      <c r="N14" s="87">
        <f>N13*PAR!$C$10</f>
        <v>-9.071634994727672</v>
      </c>
      <c r="O14" s="118">
        <f>SUM(C14:N14)</f>
        <v>-352.3735353110673</v>
      </c>
      <c r="P14" s="87">
        <f>P13*PAR!$C$10</f>
        <v>263.8795589218511</v>
      </c>
      <c r="Q14" s="87">
        <f>Q13*PAR!$C$10</f>
        <v>263.95489960648695</v>
      </c>
      <c r="R14" s="87">
        <f>R13*PAR!$C$10</f>
        <v>264.0289846130455</v>
      </c>
      <c r="S14" s="87">
        <f>S13*PAR!$C$10</f>
        <v>264.1018348694947</v>
      </c>
      <c r="T14" s="87">
        <f>T13*PAR!$C$10</f>
        <v>264.17347095500315</v>
      </c>
      <c r="U14" s="87">
        <f>U13*PAR!$C$10</f>
        <v>264.2439131057531</v>
      </c>
      <c r="V14" s="87">
        <f>V13*PAR!$C$10</f>
        <v>264.3131812206572</v>
      </c>
      <c r="W14" s="87">
        <f>W13*PAR!$C$10</f>
        <v>264.3812948669796</v>
      </c>
      <c r="X14" s="87">
        <f>X13*PAR!$C$10</f>
        <v>264.44827328586325</v>
      </c>
      <c r="Y14" s="87">
        <f>Y13*PAR!$C$10</f>
        <v>264.51413539776553</v>
      </c>
      <c r="Z14" s="87">
        <f>Z13*PAR!$C$10</f>
        <v>264.57889980780277</v>
      </c>
      <c r="AA14" s="87">
        <f>AA13*PAR!$C$10</f>
        <v>264.6425848110061</v>
      </c>
      <c r="AB14" s="118">
        <f>SUM(P14:AA14)</f>
        <v>3171.261031461709</v>
      </c>
      <c r="AC14" s="118">
        <f>AC13*PAR!$C$10</f>
        <v>876.8625007698716</v>
      </c>
      <c r="AD14" s="118">
        <f>AD13*PAR!$C$10</f>
        <v>-423.46999938410266</v>
      </c>
      <c r="AE14" s="118">
        <f>AE13*PAR!$C$10</f>
        <v>-1725.1759995072823</v>
      </c>
      <c r="AF14" s="38"/>
      <c r="AG14" s="38"/>
      <c r="AH14" s="38"/>
      <c r="AJ14" s="38"/>
      <c r="AK14" s="119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s="32" customFormat="1" ht="15.75" customHeight="1">
      <c r="A15" s="94" t="s">
        <v>32</v>
      </c>
      <c r="B15" s="131" t="s">
        <v>58</v>
      </c>
      <c r="C15" s="66">
        <f>+C13-C14</f>
        <v>-3083.4</v>
      </c>
      <c r="D15" s="66">
        <f aca="true" t="shared" si="8" ref="D15:AE15">+D13-D14</f>
        <v>54.74999999999999</v>
      </c>
      <c r="E15" s="66">
        <f t="shared" si="8"/>
        <v>492.9175</v>
      </c>
      <c r="F15" s="66">
        <f t="shared" si="8"/>
        <v>31.10220833333333</v>
      </c>
      <c r="G15" s="66">
        <f t="shared" si="8"/>
        <v>-85.09616180555555</v>
      </c>
      <c r="H15" s="66">
        <f t="shared" si="8"/>
        <v>-84.57789244212962</v>
      </c>
      <c r="I15" s="66">
        <f t="shared" si="8"/>
        <v>-84.06826090142746</v>
      </c>
      <c r="J15" s="66">
        <f t="shared" si="8"/>
        <v>-83.56712321973701</v>
      </c>
      <c r="K15" s="66">
        <f t="shared" si="8"/>
        <v>-83.07433783274139</v>
      </c>
      <c r="L15" s="66">
        <f t="shared" si="8"/>
        <v>-82.58976553552903</v>
      </c>
      <c r="M15" s="66">
        <f t="shared" si="8"/>
        <v>-82.11326944327021</v>
      </c>
      <c r="N15" s="66">
        <f t="shared" si="8"/>
        <v>-81.64471495254905</v>
      </c>
      <c r="O15" s="86">
        <f t="shared" si="8"/>
        <v>-3171.3618177996063</v>
      </c>
      <c r="P15" s="66">
        <f>+P13-P14</f>
        <v>2374.91603029666</v>
      </c>
      <c r="Q15" s="66">
        <f aca="true" t="shared" si="9" ref="Q15:AA15">+Q13-Q14</f>
        <v>2375.5940964583824</v>
      </c>
      <c r="R15" s="66">
        <f t="shared" si="9"/>
        <v>2376.2608615174095</v>
      </c>
      <c r="S15" s="66">
        <f t="shared" si="9"/>
        <v>2376.9165138254525</v>
      </c>
      <c r="T15" s="66">
        <f t="shared" si="9"/>
        <v>2377.561238595028</v>
      </c>
      <c r="U15" s="66">
        <f t="shared" si="9"/>
        <v>2378.195217951778</v>
      </c>
      <c r="V15" s="66">
        <f t="shared" si="9"/>
        <v>2378.818630985915</v>
      </c>
      <c r="W15" s="66">
        <f t="shared" si="9"/>
        <v>2379.431653802816</v>
      </c>
      <c r="X15" s="66">
        <f t="shared" si="9"/>
        <v>2380.0344595727693</v>
      </c>
      <c r="Y15" s="66">
        <f t="shared" si="9"/>
        <v>2380.62721857989</v>
      </c>
      <c r="Z15" s="66">
        <f t="shared" si="9"/>
        <v>2381.210098270225</v>
      </c>
      <c r="AA15" s="66">
        <f t="shared" si="9"/>
        <v>2381.7832632990544</v>
      </c>
      <c r="AB15" s="86">
        <f>+AB13-AB14+O15</f>
        <v>25369.98746535577</v>
      </c>
      <c r="AC15" s="86">
        <f t="shared" si="8"/>
        <v>7891.762506928844</v>
      </c>
      <c r="AD15" s="86">
        <f t="shared" si="8"/>
        <v>-3811.2299944569236</v>
      </c>
      <c r="AE15" s="86">
        <f t="shared" si="8"/>
        <v>-15526.58399556554</v>
      </c>
      <c r="AF15" s="38"/>
      <c r="AG15" s="38"/>
      <c r="AH15" s="38"/>
      <c r="AJ15" s="38"/>
      <c r="AK15" s="119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2" customFormat="1" ht="15.75" customHeight="1">
      <c r="A16" s="101" t="s">
        <v>33</v>
      </c>
      <c r="B16" s="101" t="s">
        <v>201</v>
      </c>
      <c r="C16" s="124">
        <f>C15</f>
        <v>-3083.4</v>
      </c>
      <c r="D16" s="124">
        <f>C16+D15</f>
        <v>-3028.65</v>
      </c>
      <c r="E16" s="124">
        <f aca="true" t="shared" si="10" ref="E16:N16">D16+E15</f>
        <v>-2535.7325</v>
      </c>
      <c r="F16" s="124">
        <f t="shared" si="10"/>
        <v>-2504.630291666667</v>
      </c>
      <c r="G16" s="124">
        <f t="shared" si="10"/>
        <v>-2589.7264534722226</v>
      </c>
      <c r="H16" s="124">
        <f t="shared" si="10"/>
        <v>-2674.3043459143523</v>
      </c>
      <c r="I16" s="124">
        <f t="shared" si="10"/>
        <v>-2758.37260681578</v>
      </c>
      <c r="J16" s="124">
        <f t="shared" si="10"/>
        <v>-2841.9397300355167</v>
      </c>
      <c r="K16" s="124">
        <f t="shared" si="10"/>
        <v>-2925.0140678682583</v>
      </c>
      <c r="L16" s="124">
        <f t="shared" si="10"/>
        <v>-3007.603833403787</v>
      </c>
      <c r="M16" s="124">
        <f t="shared" si="10"/>
        <v>-3089.7171028470575</v>
      </c>
      <c r="N16" s="124">
        <f t="shared" si="10"/>
        <v>-3171.3618177996063</v>
      </c>
      <c r="O16" s="129">
        <f>+O15</f>
        <v>-3171.3618177996063</v>
      </c>
      <c r="P16" s="124">
        <f>P15+N16</f>
        <v>-796.4457875029461</v>
      </c>
      <c r="Q16" s="124">
        <f aca="true" t="shared" si="11" ref="Q16:AA16">P16+Q15</f>
        <v>1579.1483089554363</v>
      </c>
      <c r="R16" s="124">
        <f t="shared" si="11"/>
        <v>3955.4091704728457</v>
      </c>
      <c r="S16" s="124">
        <f t="shared" si="11"/>
        <v>6332.325684298298</v>
      </c>
      <c r="T16" s="124">
        <f t="shared" si="11"/>
        <v>8709.886922893325</v>
      </c>
      <c r="U16" s="124">
        <f t="shared" si="11"/>
        <v>11088.082140845103</v>
      </c>
      <c r="V16" s="124">
        <f t="shared" si="11"/>
        <v>13466.900771831019</v>
      </c>
      <c r="W16" s="124">
        <f t="shared" si="11"/>
        <v>15846.332425633835</v>
      </c>
      <c r="X16" s="124">
        <f t="shared" si="11"/>
        <v>18226.366885206604</v>
      </c>
      <c r="Y16" s="124">
        <f t="shared" si="11"/>
        <v>20606.994103786492</v>
      </c>
      <c r="Z16" s="124">
        <f t="shared" si="11"/>
        <v>22988.204202056717</v>
      </c>
      <c r="AA16" s="124">
        <f t="shared" si="11"/>
        <v>25369.98746535577</v>
      </c>
      <c r="AB16" s="129">
        <f>+AB15</f>
        <v>25369.98746535577</v>
      </c>
      <c r="AC16" s="129">
        <f>AC15+AB16</f>
        <v>33261.74997228461</v>
      </c>
      <c r="AD16" s="129">
        <f>AD15+AC16</f>
        <v>29450.519977827687</v>
      </c>
      <c r="AE16" s="129">
        <f>AE15+AD16</f>
        <v>13923.935982262148</v>
      </c>
      <c r="AF16" s="38"/>
      <c r="AG16" s="109"/>
      <c r="AH16" s="109"/>
      <c r="AJ16" s="109"/>
      <c r="AK16" s="119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5.75" customHeight="1">
      <c r="A17" s="161"/>
      <c r="B17" s="16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62"/>
      <c r="AD17" s="163"/>
      <c r="AE17" s="163"/>
      <c r="AQ17" s="164"/>
      <c r="AR17" s="164"/>
      <c r="AS17" s="164"/>
      <c r="AT17" s="164"/>
    </row>
    <row r="18" spans="1:31" s="32" customFormat="1" ht="16.5" customHeight="1">
      <c r="A18" s="46" t="s">
        <v>135</v>
      </c>
      <c r="B18" s="46" t="s">
        <v>267</v>
      </c>
      <c r="C18" s="47" t="str">
        <f>+C2</f>
        <v>Y1/m1</v>
      </c>
      <c r="D18" s="47" t="str">
        <f aca="true" t="shared" si="12" ref="D18:AE18">+D2</f>
        <v>Y1/m2</v>
      </c>
      <c r="E18" s="47" t="str">
        <f t="shared" si="12"/>
        <v>Y1/m3</v>
      </c>
      <c r="F18" s="47" t="str">
        <f t="shared" si="12"/>
        <v>Y1/m4</v>
      </c>
      <c r="G18" s="48" t="str">
        <f t="shared" si="12"/>
        <v>Y1/m5</v>
      </c>
      <c r="H18" s="48" t="str">
        <f t="shared" si="12"/>
        <v>Y1/m6</v>
      </c>
      <c r="I18" s="48" t="str">
        <f t="shared" si="12"/>
        <v>Y1/m7</v>
      </c>
      <c r="J18" s="48" t="str">
        <f t="shared" si="12"/>
        <v>Y1/m8</v>
      </c>
      <c r="K18" s="48" t="str">
        <f t="shared" si="12"/>
        <v>Y1/m9</v>
      </c>
      <c r="L18" s="48" t="str">
        <f t="shared" si="12"/>
        <v>Y1/m10</v>
      </c>
      <c r="M18" s="48" t="str">
        <f t="shared" si="12"/>
        <v>Y1/m11</v>
      </c>
      <c r="N18" s="48" t="str">
        <f t="shared" si="12"/>
        <v>Y1/m12</v>
      </c>
      <c r="O18" s="49" t="str">
        <f t="shared" si="12"/>
        <v>Y1</v>
      </c>
      <c r="P18" s="48" t="str">
        <f>+P2</f>
        <v>Y2/m1</v>
      </c>
      <c r="Q18" s="48" t="str">
        <f aca="true" t="shared" si="13" ref="Q18:AB18">+Q2</f>
        <v>Y2/m2</v>
      </c>
      <c r="R18" s="48" t="str">
        <f t="shared" si="13"/>
        <v>Y2/m3</v>
      </c>
      <c r="S18" s="48" t="str">
        <f t="shared" si="13"/>
        <v>Y2/m4</v>
      </c>
      <c r="T18" s="48" t="str">
        <f t="shared" si="13"/>
        <v>Y2/m5</v>
      </c>
      <c r="U18" s="48" t="str">
        <f t="shared" si="13"/>
        <v>Y2/m6</v>
      </c>
      <c r="V18" s="48" t="str">
        <f t="shared" si="13"/>
        <v>Y2/m7</v>
      </c>
      <c r="W18" s="48" t="str">
        <f t="shared" si="13"/>
        <v>Y2/m8</v>
      </c>
      <c r="X18" s="48" t="str">
        <f t="shared" si="13"/>
        <v>Y2/m9</v>
      </c>
      <c r="Y18" s="48" t="str">
        <f t="shared" si="13"/>
        <v>Y2/m10</v>
      </c>
      <c r="Z18" s="48" t="str">
        <f t="shared" si="13"/>
        <v>Y2/m11</v>
      </c>
      <c r="AA18" s="48" t="str">
        <f t="shared" si="13"/>
        <v>Y2/m12</v>
      </c>
      <c r="AB18" s="49" t="str">
        <f t="shared" si="13"/>
        <v>Y2</v>
      </c>
      <c r="AC18" s="48" t="str">
        <f t="shared" si="12"/>
        <v>Y3</v>
      </c>
      <c r="AD18" s="48" t="str">
        <f t="shared" si="12"/>
        <v>Y4</v>
      </c>
      <c r="AE18" s="48" t="str">
        <f t="shared" si="12"/>
        <v>Y5</v>
      </c>
    </row>
    <row r="19" spans="1:31" ht="15.75" customHeight="1">
      <c r="A19" s="155" t="s">
        <v>25</v>
      </c>
      <c r="B19" s="155" t="s">
        <v>60</v>
      </c>
      <c r="C19" s="165">
        <v>0</v>
      </c>
      <c r="D19" s="165">
        <f aca="true" t="shared" si="14" ref="D19:N19">C30</f>
        <v>-4853.4</v>
      </c>
      <c r="E19" s="165">
        <f t="shared" si="14"/>
        <v>10132.516666666666</v>
      </c>
      <c r="F19" s="165">
        <f t="shared" si="14"/>
        <v>10557.748055555556</v>
      </c>
      <c r="G19" s="165">
        <f t="shared" si="14"/>
        <v>10522.29225462963</v>
      </c>
      <c r="H19" s="165">
        <f t="shared" si="14"/>
        <v>10371.747383719137</v>
      </c>
      <c r="I19" s="165">
        <f t="shared" si="14"/>
        <v>10321.144927323818</v>
      </c>
      <c r="J19" s="165">
        <f t="shared" si="14"/>
        <v>10270.485845201754</v>
      </c>
      <c r="K19" s="165">
        <f t="shared" si="14"/>
        <v>10219.77108111506</v>
      </c>
      <c r="L19" s="165">
        <f t="shared" si="14"/>
        <v>10169.001563096475</v>
      </c>
      <c r="M19" s="165">
        <f t="shared" si="14"/>
        <v>10118.178203711534</v>
      </c>
      <c r="N19" s="165">
        <f t="shared" si="14"/>
        <v>10067.30190031634</v>
      </c>
      <c r="O19" s="166">
        <v>0</v>
      </c>
      <c r="P19" s="165">
        <f aca="true" t="shared" si="15" ref="P19:AA19">O30</f>
        <v>10016.373535311068</v>
      </c>
      <c r="Q19" s="165">
        <f t="shared" si="15"/>
        <v>11536.493976389216</v>
      </c>
      <c r="R19" s="165">
        <f t="shared" si="15"/>
        <v>13956.53907678273</v>
      </c>
      <c r="S19" s="165">
        <f t="shared" si="15"/>
        <v>16376.510092169685</v>
      </c>
      <c r="T19" s="165">
        <f t="shared" si="15"/>
        <v>18796.40825730019</v>
      </c>
      <c r="U19" s="165">
        <f t="shared" si="15"/>
        <v>21216.234786345187</v>
      </c>
      <c r="V19" s="165">
        <f t="shared" si="15"/>
        <v>23635.990873239432</v>
      </c>
      <c r="W19" s="165">
        <f t="shared" si="15"/>
        <v>26055.677692018777</v>
      </c>
      <c r="X19" s="165">
        <f t="shared" si="15"/>
        <v>28475.296397151797</v>
      </c>
      <c r="Y19" s="165">
        <f t="shared" si="15"/>
        <v>30894.848123865933</v>
      </c>
      <c r="Z19" s="165">
        <f t="shared" si="15"/>
        <v>33314.33398846817</v>
      </c>
      <c r="AA19" s="165">
        <f t="shared" si="15"/>
        <v>35733.755088660364</v>
      </c>
      <c r="AB19" s="166">
        <f>O30</f>
        <v>10016.373535311068</v>
      </c>
      <c r="AC19" s="166">
        <f>+AB30</f>
        <v>38153.11250384936</v>
      </c>
      <c r="AD19" s="166">
        <f>+AC30</f>
        <v>46088.25000307949</v>
      </c>
      <c r="AE19" s="166">
        <f>+AD30</f>
        <v>42551.7200024636</v>
      </c>
    </row>
    <row r="20" spans="1:31" ht="15.75" customHeight="1">
      <c r="A20" s="85" t="s">
        <v>34</v>
      </c>
      <c r="B20" s="85" t="s">
        <v>61</v>
      </c>
      <c r="C20" s="66">
        <f>C15</f>
        <v>-3083.4</v>
      </c>
      <c r="D20" s="66">
        <f aca="true" t="shared" si="16" ref="D20:N20">D15</f>
        <v>54.74999999999999</v>
      </c>
      <c r="E20" s="66">
        <f t="shared" si="16"/>
        <v>492.9175</v>
      </c>
      <c r="F20" s="66">
        <f t="shared" si="16"/>
        <v>31.10220833333333</v>
      </c>
      <c r="G20" s="66">
        <f t="shared" si="16"/>
        <v>-85.09616180555555</v>
      </c>
      <c r="H20" s="66">
        <f t="shared" si="16"/>
        <v>-84.57789244212962</v>
      </c>
      <c r="I20" s="66">
        <f t="shared" si="16"/>
        <v>-84.06826090142746</v>
      </c>
      <c r="J20" s="66">
        <f t="shared" si="16"/>
        <v>-83.56712321973701</v>
      </c>
      <c r="K20" s="66">
        <f t="shared" si="16"/>
        <v>-83.07433783274139</v>
      </c>
      <c r="L20" s="66">
        <f t="shared" si="16"/>
        <v>-82.58976553552903</v>
      </c>
      <c r="M20" s="66">
        <f t="shared" si="16"/>
        <v>-82.11326944327021</v>
      </c>
      <c r="N20" s="66">
        <f t="shared" si="16"/>
        <v>-81.64471495254905</v>
      </c>
      <c r="O20" s="167">
        <f>SUM(C20:N20)</f>
        <v>-3171.3618177996063</v>
      </c>
      <c r="P20" s="66">
        <f>P15</f>
        <v>2374.91603029666</v>
      </c>
      <c r="Q20" s="66">
        <f aca="true" t="shared" si="17" ref="Q20:AA20">Q15</f>
        <v>2375.5940964583824</v>
      </c>
      <c r="R20" s="66">
        <f t="shared" si="17"/>
        <v>2376.2608615174095</v>
      </c>
      <c r="S20" s="66">
        <f t="shared" si="17"/>
        <v>2376.9165138254525</v>
      </c>
      <c r="T20" s="66">
        <f t="shared" si="17"/>
        <v>2377.561238595028</v>
      </c>
      <c r="U20" s="66">
        <f t="shared" si="17"/>
        <v>2378.195217951778</v>
      </c>
      <c r="V20" s="66">
        <f t="shared" si="17"/>
        <v>2378.818630985915</v>
      </c>
      <c r="W20" s="66">
        <f t="shared" si="17"/>
        <v>2379.431653802816</v>
      </c>
      <c r="X20" s="66">
        <f t="shared" si="17"/>
        <v>2380.0344595727693</v>
      </c>
      <c r="Y20" s="66">
        <f t="shared" si="17"/>
        <v>2380.62721857989</v>
      </c>
      <c r="Z20" s="66">
        <f t="shared" si="17"/>
        <v>2381.210098270225</v>
      </c>
      <c r="AA20" s="66">
        <f t="shared" si="17"/>
        <v>2381.7832632990544</v>
      </c>
      <c r="AB20" s="167">
        <f>SUM(P20:AA20)</f>
        <v>28541.34928315538</v>
      </c>
      <c r="AC20" s="167">
        <f>AC15</f>
        <v>7891.762506928844</v>
      </c>
      <c r="AD20" s="167">
        <f>AD15</f>
        <v>-3811.2299944569236</v>
      </c>
      <c r="AE20" s="167">
        <f>AE15</f>
        <v>-15526.58399556554</v>
      </c>
    </row>
    <row r="21" spans="1:31" ht="15.75" customHeight="1">
      <c r="A21" s="98" t="s">
        <v>26</v>
      </c>
      <c r="B21" s="98" t="s">
        <v>52</v>
      </c>
      <c r="C21" s="87">
        <f>+FIA!C22</f>
        <v>30</v>
      </c>
      <c r="D21" s="87">
        <f>+FIA!D22</f>
        <v>31.16666666666667</v>
      </c>
      <c r="E21" s="87">
        <f>+FIA!E22</f>
        <v>32.31388888888889</v>
      </c>
      <c r="F21" s="87">
        <f>+FIA!F22</f>
        <v>33.44199074074074</v>
      </c>
      <c r="G21" s="87">
        <f>+FIA!G22</f>
        <v>34.551290895061726</v>
      </c>
      <c r="H21" s="87">
        <f>+FIA!H22</f>
        <v>33.9754360468107</v>
      </c>
      <c r="I21" s="87">
        <f>+FIA!I22</f>
        <v>33.40917877936385</v>
      </c>
      <c r="J21" s="87">
        <f>+FIA!J22</f>
        <v>32.85235913304112</v>
      </c>
      <c r="K21" s="87">
        <f>+FIA!K22</f>
        <v>32.304819814157106</v>
      </c>
      <c r="L21" s="87">
        <f>+FIA!L22</f>
        <v>31.76640615058782</v>
      </c>
      <c r="M21" s="87">
        <f>+FIA!M22</f>
        <v>31.236966048078024</v>
      </c>
      <c r="N21" s="87">
        <f>+FIA!N22</f>
        <v>30.716349947276726</v>
      </c>
      <c r="O21" s="118">
        <f>+FIA!O22</f>
        <v>387.73535311067343</v>
      </c>
      <c r="P21" s="87">
        <f>+FIA!P22</f>
        <v>45.204410781488775</v>
      </c>
      <c r="Q21" s="87">
        <f>+FIA!Q22</f>
        <v>44.45100393513063</v>
      </c>
      <c r="R21" s="87">
        <f>+FIA!R22</f>
        <v>43.71015386954512</v>
      </c>
      <c r="S21" s="87">
        <f>+FIA!S22</f>
        <v>42.9816513050527</v>
      </c>
      <c r="T21" s="87">
        <f>+FIA!T22</f>
        <v>42.26529044996849</v>
      </c>
      <c r="U21" s="87">
        <f>+FIA!U22</f>
        <v>41.56086894246901</v>
      </c>
      <c r="V21" s="87">
        <f>+FIA!V22</f>
        <v>40.868187793427865</v>
      </c>
      <c r="W21" s="87">
        <f>+FIA!W22</f>
        <v>40.18705133020406</v>
      </c>
      <c r="X21" s="87">
        <f>+FIA!X22</f>
        <v>39.51726714136733</v>
      </c>
      <c r="Y21" s="87">
        <f>+FIA!Y22</f>
        <v>38.85864602234454</v>
      </c>
      <c r="Z21" s="87">
        <f>+FIA!Z22</f>
        <v>38.21100192197212</v>
      </c>
      <c r="AA21" s="87">
        <f>+FIA!AA22</f>
        <v>37.57415188993925</v>
      </c>
      <c r="AB21" s="118">
        <f>+FIA!AB22</f>
        <v>495.3896853829099</v>
      </c>
      <c r="AC21" s="118">
        <f>+FIA!AC22</f>
        <v>543.3749923012832</v>
      </c>
      <c r="AD21" s="118">
        <f>+FIA!AD22</f>
        <v>474.6999938410266</v>
      </c>
      <c r="AE21" s="118">
        <f>+FIA!AE22</f>
        <v>419.75999507282125</v>
      </c>
    </row>
    <row r="22" spans="1:31" ht="15.75" customHeight="1">
      <c r="A22" s="106" t="s">
        <v>27</v>
      </c>
      <c r="B22" s="106" t="s">
        <v>71</v>
      </c>
      <c r="C22" s="66">
        <f aca="true" t="shared" si="18" ref="C22:AE22">C20+C21</f>
        <v>-3053.4</v>
      </c>
      <c r="D22" s="66">
        <f t="shared" si="18"/>
        <v>85.91666666666666</v>
      </c>
      <c r="E22" s="66">
        <f t="shared" si="18"/>
        <v>525.2313888888889</v>
      </c>
      <c r="F22" s="66">
        <f t="shared" si="18"/>
        <v>64.54419907407407</v>
      </c>
      <c r="G22" s="66">
        <f t="shared" si="18"/>
        <v>-50.54487091049383</v>
      </c>
      <c r="H22" s="66">
        <f t="shared" si="18"/>
        <v>-50.602456395318924</v>
      </c>
      <c r="I22" s="66">
        <f t="shared" si="18"/>
        <v>-50.659082122063616</v>
      </c>
      <c r="J22" s="66">
        <f t="shared" si="18"/>
        <v>-50.714764086695894</v>
      </c>
      <c r="K22" s="66">
        <f t="shared" si="18"/>
        <v>-50.769518018584286</v>
      </c>
      <c r="L22" s="66">
        <f t="shared" si="18"/>
        <v>-50.823359384941206</v>
      </c>
      <c r="M22" s="66">
        <f t="shared" si="18"/>
        <v>-50.87630339519219</v>
      </c>
      <c r="N22" s="66">
        <f t="shared" si="18"/>
        <v>-50.928365005272326</v>
      </c>
      <c r="O22" s="86">
        <f t="shared" si="18"/>
        <v>-2783.626464688933</v>
      </c>
      <c r="P22" s="66">
        <f aca="true" t="shared" si="19" ref="P22:AB22">P20+P21</f>
        <v>2420.120441078149</v>
      </c>
      <c r="Q22" s="66">
        <f t="shared" si="19"/>
        <v>2420.045100393513</v>
      </c>
      <c r="R22" s="66">
        <f t="shared" si="19"/>
        <v>2419.9710153869546</v>
      </c>
      <c r="S22" s="66">
        <f t="shared" si="19"/>
        <v>2419.8981651305053</v>
      </c>
      <c r="T22" s="66">
        <f t="shared" si="19"/>
        <v>2419.8265290449967</v>
      </c>
      <c r="U22" s="66">
        <f t="shared" si="19"/>
        <v>2419.756086894247</v>
      </c>
      <c r="V22" s="66">
        <f t="shared" si="19"/>
        <v>2419.686818779343</v>
      </c>
      <c r="W22" s="66">
        <f t="shared" si="19"/>
        <v>2419.6187051330203</v>
      </c>
      <c r="X22" s="66">
        <f t="shared" si="19"/>
        <v>2419.5517267141367</v>
      </c>
      <c r="Y22" s="66">
        <f t="shared" si="19"/>
        <v>2419.4858646022344</v>
      </c>
      <c r="Z22" s="66">
        <f t="shared" si="19"/>
        <v>2419.421100192197</v>
      </c>
      <c r="AA22" s="66">
        <f t="shared" si="19"/>
        <v>2419.357415188994</v>
      </c>
      <c r="AB22" s="86">
        <f t="shared" si="19"/>
        <v>29036.73896853829</v>
      </c>
      <c r="AC22" s="86">
        <f t="shared" si="18"/>
        <v>8435.137499230128</v>
      </c>
      <c r="AD22" s="86">
        <f t="shared" si="18"/>
        <v>-3336.530000615897</v>
      </c>
      <c r="AE22" s="86">
        <f t="shared" si="18"/>
        <v>-15106.824000492717</v>
      </c>
    </row>
    <row r="23" spans="1:31" ht="15.75" customHeight="1">
      <c r="A23" s="85" t="s">
        <v>28</v>
      </c>
      <c r="B23" s="85" t="s">
        <v>67</v>
      </c>
      <c r="C23" s="66">
        <f>-'A&amp;L'!C11</f>
        <v>0</v>
      </c>
      <c r="D23" s="66">
        <f>-'A&amp;L'!D11</f>
        <v>0</v>
      </c>
      <c r="E23" s="66">
        <f>-'A&amp;L'!E11</f>
        <v>0</v>
      </c>
      <c r="F23" s="66">
        <f>-'A&amp;L'!F11</f>
        <v>0</v>
      </c>
      <c r="G23" s="66">
        <f>-'A&amp;L'!G11</f>
        <v>0</v>
      </c>
      <c r="H23" s="66">
        <f>-'A&amp;L'!H11</f>
        <v>0</v>
      </c>
      <c r="I23" s="66">
        <f>-'A&amp;L'!I11</f>
        <v>0</v>
      </c>
      <c r="J23" s="66">
        <f>-'A&amp;L'!J11</f>
        <v>0</v>
      </c>
      <c r="K23" s="66">
        <f>-'A&amp;L'!K11</f>
        <v>0</v>
      </c>
      <c r="L23" s="66">
        <f>-'A&amp;L'!L11</f>
        <v>0</v>
      </c>
      <c r="M23" s="66">
        <f>-'A&amp;L'!M11</f>
        <v>0</v>
      </c>
      <c r="N23" s="66">
        <f>-'A&amp;L'!N11</f>
        <v>0</v>
      </c>
      <c r="O23" s="86">
        <f>-'A&amp;L'!O11</f>
        <v>0</v>
      </c>
      <c r="P23" s="66">
        <f>-'A&amp;L'!P11</f>
        <v>0</v>
      </c>
      <c r="Q23" s="66">
        <f>-'A&amp;L'!Q11</f>
        <v>0</v>
      </c>
      <c r="R23" s="66">
        <f>-'A&amp;L'!R11</f>
        <v>0</v>
      </c>
      <c r="S23" s="66">
        <f>-'A&amp;L'!S11</f>
        <v>0</v>
      </c>
      <c r="T23" s="66">
        <f>-'A&amp;L'!T11</f>
        <v>0</v>
      </c>
      <c r="U23" s="66">
        <f>-'A&amp;L'!U11</f>
        <v>0</v>
      </c>
      <c r="V23" s="66">
        <f>-'A&amp;L'!V11</f>
        <v>0</v>
      </c>
      <c r="W23" s="66">
        <f>-'A&amp;L'!W11</f>
        <v>0</v>
      </c>
      <c r="X23" s="66">
        <f>-'A&amp;L'!X11</f>
        <v>0</v>
      </c>
      <c r="Y23" s="66">
        <f>-'A&amp;L'!Y11</f>
        <v>0</v>
      </c>
      <c r="Z23" s="66">
        <f>-'A&amp;L'!Z11</f>
        <v>0</v>
      </c>
      <c r="AA23" s="66">
        <f>-'A&amp;L'!AA11</f>
        <v>0</v>
      </c>
      <c r="AB23" s="86">
        <f>-'A&amp;L'!AB11</f>
        <v>0</v>
      </c>
      <c r="AC23" s="86">
        <f>-'A&amp;L'!AC11</f>
        <v>0</v>
      </c>
      <c r="AD23" s="86">
        <f>-'A&amp;L'!AD11</f>
        <v>0</v>
      </c>
      <c r="AE23" s="86">
        <f>-'A&amp;L'!AE11</f>
        <v>0</v>
      </c>
    </row>
    <row r="24" spans="1:31" ht="15.75" customHeight="1">
      <c r="A24" s="85" t="s">
        <v>29</v>
      </c>
      <c r="B24" s="85" t="s">
        <v>68</v>
      </c>
      <c r="C24" s="66">
        <f>+-INV!C9</f>
        <v>0</v>
      </c>
      <c r="D24" s="66">
        <f>+-INV!D9</f>
        <v>0</v>
      </c>
      <c r="E24" s="66">
        <f>+-INV!E9</f>
        <v>0</v>
      </c>
      <c r="F24" s="66">
        <f>+-INV!F9</f>
        <v>0</v>
      </c>
      <c r="G24" s="66">
        <f>+-INV!G9</f>
        <v>0</v>
      </c>
      <c r="H24" s="66">
        <f>+-INV!H9</f>
        <v>0</v>
      </c>
      <c r="I24" s="66">
        <f>+-INV!I9</f>
        <v>0</v>
      </c>
      <c r="J24" s="66">
        <f>+-INV!J9</f>
        <v>0</v>
      </c>
      <c r="K24" s="66">
        <f>+-INV!K9</f>
        <v>0</v>
      </c>
      <c r="L24" s="66">
        <f>+-INV!L9</f>
        <v>0</v>
      </c>
      <c r="M24" s="66">
        <f>+-INV!M9</f>
        <v>0</v>
      </c>
      <c r="N24" s="66">
        <f>+-INV!N9</f>
        <v>0</v>
      </c>
      <c r="O24" s="86">
        <f>+-INV!O9</f>
        <v>0</v>
      </c>
      <c r="P24" s="66">
        <f>+-INV!P9</f>
        <v>0</v>
      </c>
      <c r="Q24" s="66">
        <f>+-INV!Q9</f>
        <v>0</v>
      </c>
      <c r="R24" s="66">
        <f>+-INV!R9</f>
        <v>0</v>
      </c>
      <c r="S24" s="66">
        <f>+-INV!S9</f>
        <v>0</v>
      </c>
      <c r="T24" s="66">
        <f>+-INV!T9</f>
        <v>0</v>
      </c>
      <c r="U24" s="66">
        <f>+-INV!U9</f>
        <v>0</v>
      </c>
      <c r="V24" s="66">
        <f>+-INV!V9</f>
        <v>0</v>
      </c>
      <c r="W24" s="66">
        <f>+-INV!W9</f>
        <v>0</v>
      </c>
      <c r="X24" s="66">
        <f>+-INV!X9</f>
        <v>0</v>
      </c>
      <c r="Y24" s="66">
        <f>+-INV!Y9</f>
        <v>0</v>
      </c>
      <c r="Z24" s="66">
        <f>+-INV!Z9</f>
        <v>0</v>
      </c>
      <c r="AA24" s="66">
        <f>+-INV!AA9</f>
        <v>0</v>
      </c>
      <c r="AB24" s="86">
        <f>+-INV!AB9</f>
        <v>0</v>
      </c>
      <c r="AC24" s="86">
        <f>+-INV!AC9</f>
        <v>0</v>
      </c>
      <c r="AD24" s="86">
        <f>+-INV!AD9</f>
        <v>0</v>
      </c>
      <c r="AE24" s="86">
        <f>+-INV!AE9</f>
        <v>0</v>
      </c>
    </row>
    <row r="25" spans="1:31" ht="15.75" customHeight="1">
      <c r="A25" s="98" t="s">
        <v>30</v>
      </c>
      <c r="B25" s="98" t="s">
        <v>69</v>
      </c>
      <c r="C25" s="87">
        <f>'A&amp;L'!C16</f>
        <v>0</v>
      </c>
      <c r="D25" s="87">
        <f>'A&amp;L'!D16</f>
        <v>0</v>
      </c>
      <c r="E25" s="87">
        <f>'A&amp;L'!E16</f>
        <v>0</v>
      </c>
      <c r="F25" s="87">
        <f>'A&amp;L'!F16</f>
        <v>0</v>
      </c>
      <c r="G25" s="87">
        <f>'A&amp;L'!G16</f>
        <v>0</v>
      </c>
      <c r="H25" s="87">
        <f>'A&amp;L'!H16</f>
        <v>0</v>
      </c>
      <c r="I25" s="87">
        <f>'A&amp;L'!I16</f>
        <v>0</v>
      </c>
      <c r="J25" s="87">
        <f>'A&amp;L'!J16</f>
        <v>0</v>
      </c>
      <c r="K25" s="87">
        <f>'A&amp;L'!K16</f>
        <v>0</v>
      </c>
      <c r="L25" s="87">
        <f>'A&amp;L'!L16</f>
        <v>0</v>
      </c>
      <c r="M25" s="87">
        <f>'A&amp;L'!M16</f>
        <v>0</v>
      </c>
      <c r="N25" s="87">
        <f>'A&amp;L'!N16</f>
        <v>0</v>
      </c>
      <c r="O25" s="118">
        <f>'A&amp;L'!O16</f>
        <v>0</v>
      </c>
      <c r="P25" s="87">
        <f>'A&amp;L'!P16</f>
        <v>0</v>
      </c>
      <c r="Q25" s="87">
        <f>'A&amp;L'!Q16</f>
        <v>0</v>
      </c>
      <c r="R25" s="87">
        <f>'A&amp;L'!R16</f>
        <v>0</v>
      </c>
      <c r="S25" s="87">
        <f>'A&amp;L'!S16</f>
        <v>0</v>
      </c>
      <c r="T25" s="87">
        <f>'A&amp;L'!T16</f>
        <v>0</v>
      </c>
      <c r="U25" s="87">
        <f>'A&amp;L'!U16</f>
        <v>0</v>
      </c>
      <c r="V25" s="87">
        <f>'A&amp;L'!V16</f>
        <v>0</v>
      </c>
      <c r="W25" s="87">
        <f>'A&amp;L'!W16</f>
        <v>0</v>
      </c>
      <c r="X25" s="87">
        <f>'A&amp;L'!X16</f>
        <v>0</v>
      </c>
      <c r="Y25" s="87">
        <f>'A&amp;L'!Y16</f>
        <v>0</v>
      </c>
      <c r="Z25" s="87">
        <f>'A&amp;L'!Z16</f>
        <v>0</v>
      </c>
      <c r="AA25" s="87">
        <f>'A&amp;L'!AA16</f>
        <v>0</v>
      </c>
      <c r="AB25" s="118">
        <f>'A&amp;L'!AB16</f>
        <v>0</v>
      </c>
      <c r="AC25" s="118">
        <f>'A&amp;L'!AC16</f>
        <v>0</v>
      </c>
      <c r="AD25" s="118">
        <f>'A&amp;L'!AD16</f>
        <v>0</v>
      </c>
      <c r="AE25" s="118">
        <f>'A&amp;L'!AE16</f>
        <v>0</v>
      </c>
    </row>
    <row r="26" spans="1:31" ht="15.75" customHeight="1">
      <c r="A26" s="106" t="s">
        <v>70</v>
      </c>
      <c r="B26" s="106" t="s">
        <v>203</v>
      </c>
      <c r="C26" s="66">
        <f aca="true" t="shared" si="20" ref="C26:AE26">C23+C24+C25</f>
        <v>0</v>
      </c>
      <c r="D26" s="66">
        <f t="shared" si="20"/>
        <v>0</v>
      </c>
      <c r="E26" s="66">
        <f t="shared" si="20"/>
        <v>0</v>
      </c>
      <c r="F26" s="66">
        <f t="shared" si="20"/>
        <v>0</v>
      </c>
      <c r="G26" s="66">
        <f t="shared" si="20"/>
        <v>0</v>
      </c>
      <c r="H26" s="66">
        <f t="shared" si="20"/>
        <v>0</v>
      </c>
      <c r="I26" s="66">
        <f t="shared" si="20"/>
        <v>0</v>
      </c>
      <c r="J26" s="66">
        <f t="shared" si="20"/>
        <v>0</v>
      </c>
      <c r="K26" s="66">
        <f t="shared" si="20"/>
        <v>0</v>
      </c>
      <c r="L26" s="66">
        <f t="shared" si="20"/>
        <v>0</v>
      </c>
      <c r="M26" s="66">
        <f t="shared" si="20"/>
        <v>0</v>
      </c>
      <c r="N26" s="66">
        <f t="shared" si="20"/>
        <v>0</v>
      </c>
      <c r="O26" s="67">
        <f>SUM(C26:N26)</f>
        <v>0</v>
      </c>
      <c r="P26" s="66">
        <f aca="true" t="shared" si="21" ref="P26:AA26">P23+P24+P25</f>
        <v>0</v>
      </c>
      <c r="Q26" s="66">
        <f t="shared" si="21"/>
        <v>0</v>
      </c>
      <c r="R26" s="66">
        <f t="shared" si="21"/>
        <v>0</v>
      </c>
      <c r="S26" s="66">
        <f t="shared" si="21"/>
        <v>0</v>
      </c>
      <c r="T26" s="66">
        <f t="shared" si="21"/>
        <v>0</v>
      </c>
      <c r="U26" s="66">
        <f t="shared" si="21"/>
        <v>0</v>
      </c>
      <c r="V26" s="66">
        <f t="shared" si="21"/>
        <v>0</v>
      </c>
      <c r="W26" s="66">
        <f t="shared" si="21"/>
        <v>0</v>
      </c>
      <c r="X26" s="66">
        <f t="shared" si="21"/>
        <v>0</v>
      </c>
      <c r="Y26" s="66">
        <f t="shared" si="21"/>
        <v>0</v>
      </c>
      <c r="Z26" s="66">
        <f t="shared" si="21"/>
        <v>0</v>
      </c>
      <c r="AA26" s="66">
        <f t="shared" si="21"/>
        <v>0</v>
      </c>
      <c r="AB26" s="67">
        <f>SUM(P26:AA26)</f>
        <v>0</v>
      </c>
      <c r="AC26" s="86">
        <f t="shared" si="20"/>
        <v>0</v>
      </c>
      <c r="AD26" s="86">
        <f t="shared" si="20"/>
        <v>0</v>
      </c>
      <c r="AE26" s="86">
        <f t="shared" si="20"/>
        <v>0</v>
      </c>
    </row>
    <row r="27" spans="1:42" ht="15.75" customHeight="1">
      <c r="A27" s="85" t="s">
        <v>23</v>
      </c>
      <c r="B27" s="85" t="s">
        <v>5</v>
      </c>
      <c r="C27" s="66">
        <f>+-FIA!C19</f>
        <v>-1800</v>
      </c>
      <c r="D27" s="66">
        <f>+-FIA!D19</f>
        <v>-100</v>
      </c>
      <c r="E27" s="66">
        <f>+-FIA!E19</f>
        <v>-100</v>
      </c>
      <c r="F27" s="66">
        <f>+-FIA!F19</f>
        <v>-100</v>
      </c>
      <c r="G27" s="66">
        <f>+-FIA!G19</f>
        <v>-100</v>
      </c>
      <c r="H27" s="66">
        <f>+-FIA!H19</f>
        <v>0</v>
      </c>
      <c r="I27" s="66">
        <f>+-FIA!I19</f>
        <v>0</v>
      </c>
      <c r="J27" s="66">
        <f>+-FIA!J19</f>
        <v>0</v>
      </c>
      <c r="K27" s="66">
        <f>+-FIA!K19</f>
        <v>0</v>
      </c>
      <c r="L27" s="66">
        <f>+-FIA!L19</f>
        <v>0</v>
      </c>
      <c r="M27" s="66">
        <f>+-FIA!M19</f>
        <v>0</v>
      </c>
      <c r="N27" s="66">
        <f>+-FIA!N19</f>
        <v>0</v>
      </c>
      <c r="O27" s="86">
        <f>+-FIA!O19</f>
        <v>-2200</v>
      </c>
      <c r="P27" s="66">
        <f>+-FIA!P19</f>
        <v>-900</v>
      </c>
      <c r="Q27" s="66">
        <f>+-FIA!Q19</f>
        <v>0</v>
      </c>
      <c r="R27" s="66">
        <f>+-FIA!R19</f>
        <v>0</v>
      </c>
      <c r="S27" s="66">
        <f>+-FIA!S19</f>
        <v>0</v>
      </c>
      <c r="T27" s="66">
        <f>+-FIA!T19</f>
        <v>0</v>
      </c>
      <c r="U27" s="66">
        <f>+-FIA!U19</f>
        <v>0</v>
      </c>
      <c r="V27" s="66">
        <f>+-FIA!V19</f>
        <v>0</v>
      </c>
      <c r="W27" s="66">
        <f>+-FIA!W19</f>
        <v>0</v>
      </c>
      <c r="X27" s="66">
        <f>+-FIA!X19</f>
        <v>0</v>
      </c>
      <c r="Y27" s="66">
        <f>+-FIA!Y19</f>
        <v>0</v>
      </c>
      <c r="Z27" s="66">
        <f>+-FIA!Z19</f>
        <v>0</v>
      </c>
      <c r="AA27" s="66">
        <f>+-FIA!AA19</f>
        <v>0</v>
      </c>
      <c r="AB27" s="86">
        <f>+-FIA!AB19</f>
        <v>-900</v>
      </c>
      <c r="AC27" s="86">
        <f>+-FIA!AC19</f>
        <v>-500</v>
      </c>
      <c r="AD27" s="86">
        <f>+-FIA!AD19</f>
        <v>-200</v>
      </c>
      <c r="AE27" s="86">
        <f>+-FIA!AE19</f>
        <v>-200</v>
      </c>
      <c r="AF27" s="114"/>
      <c r="AG27" s="114"/>
      <c r="AH27" s="114"/>
      <c r="AJ27" s="114"/>
      <c r="AK27" s="168"/>
      <c r="AL27" s="114"/>
      <c r="AM27" s="114"/>
      <c r="AN27" s="114"/>
      <c r="AO27" s="114"/>
      <c r="AP27" s="114"/>
    </row>
    <row r="28" spans="1:42" ht="15.75" customHeight="1">
      <c r="A28" s="85" t="s">
        <v>183</v>
      </c>
      <c r="B28" s="85" t="s">
        <v>77</v>
      </c>
      <c r="C28" s="66">
        <f>'A&amp;L'!C22</f>
        <v>0</v>
      </c>
      <c r="D28" s="66">
        <f>'A&amp;L'!D22</f>
        <v>0</v>
      </c>
      <c r="E28" s="66">
        <f>'A&amp;L'!E22</f>
        <v>0</v>
      </c>
      <c r="F28" s="66">
        <f>'A&amp;L'!F22</f>
        <v>0</v>
      </c>
      <c r="G28" s="66">
        <f>'A&amp;L'!G22</f>
        <v>0</v>
      </c>
      <c r="H28" s="66">
        <f>'A&amp;L'!H22</f>
        <v>0</v>
      </c>
      <c r="I28" s="66">
        <f>'A&amp;L'!I22</f>
        <v>0</v>
      </c>
      <c r="J28" s="66">
        <f>'A&amp;L'!J22</f>
        <v>0</v>
      </c>
      <c r="K28" s="66">
        <f>'A&amp;L'!K22</f>
        <v>0</v>
      </c>
      <c r="L28" s="66">
        <f>'A&amp;L'!L22</f>
        <v>0</v>
      </c>
      <c r="M28" s="66">
        <f>'A&amp;L'!M22</f>
        <v>0</v>
      </c>
      <c r="N28" s="66">
        <f>'A&amp;L'!N22</f>
        <v>0</v>
      </c>
      <c r="O28" s="86">
        <f>'A&amp;L'!O22</f>
        <v>0</v>
      </c>
      <c r="P28" s="66">
        <f>'A&amp;L'!P22</f>
        <v>0</v>
      </c>
      <c r="Q28" s="66">
        <f>'A&amp;L'!Q22</f>
        <v>0</v>
      </c>
      <c r="R28" s="66">
        <f>'A&amp;L'!R22</f>
        <v>0</v>
      </c>
      <c r="S28" s="66">
        <f>'A&amp;L'!S22</f>
        <v>0</v>
      </c>
      <c r="T28" s="66">
        <f>'A&amp;L'!T22</f>
        <v>0</v>
      </c>
      <c r="U28" s="66">
        <f>'A&amp;L'!U22</f>
        <v>0</v>
      </c>
      <c r="V28" s="66">
        <f>'A&amp;L'!V22</f>
        <v>0</v>
      </c>
      <c r="W28" s="66">
        <f>'A&amp;L'!W22</f>
        <v>0</v>
      </c>
      <c r="X28" s="66">
        <f>'A&amp;L'!X22</f>
        <v>0</v>
      </c>
      <c r="Y28" s="66">
        <f>'A&amp;L'!Y22</f>
        <v>0</v>
      </c>
      <c r="Z28" s="66">
        <f>'A&amp;L'!Z22</f>
        <v>0</v>
      </c>
      <c r="AA28" s="66">
        <f>'A&amp;L'!AA22</f>
        <v>0</v>
      </c>
      <c r="AB28" s="86">
        <f>'A&amp;L'!AB22</f>
        <v>0</v>
      </c>
      <c r="AC28" s="86">
        <f>'A&amp;L'!AC22</f>
        <v>0</v>
      </c>
      <c r="AD28" s="86">
        <f>'A&amp;L'!AD22</f>
        <v>0</v>
      </c>
      <c r="AE28" s="86">
        <f>'A&amp;L'!AE22</f>
        <v>0</v>
      </c>
      <c r="AF28" s="114"/>
      <c r="AG28" s="114"/>
      <c r="AH28" s="114"/>
      <c r="AJ28" s="114"/>
      <c r="AK28" s="168"/>
      <c r="AL28" s="114"/>
      <c r="AM28" s="114"/>
      <c r="AN28" s="114"/>
      <c r="AO28" s="114"/>
      <c r="AP28" s="114"/>
    </row>
    <row r="29" spans="1:46" ht="15.75" customHeight="1">
      <c r="A29" s="98" t="s">
        <v>182</v>
      </c>
      <c r="B29" s="150" t="s">
        <v>72</v>
      </c>
      <c r="C29" s="87">
        <f>'A&amp;L'!C27</f>
        <v>0</v>
      </c>
      <c r="D29" s="87">
        <f>'A&amp;L'!D27</f>
        <v>15000</v>
      </c>
      <c r="E29" s="87">
        <f>'A&amp;L'!E27</f>
        <v>0</v>
      </c>
      <c r="F29" s="87">
        <f>'A&amp;L'!F27</f>
        <v>0</v>
      </c>
      <c r="G29" s="87">
        <f>'A&amp;L'!G27</f>
        <v>0</v>
      </c>
      <c r="H29" s="87">
        <f>'A&amp;L'!H27</f>
        <v>0</v>
      </c>
      <c r="I29" s="87">
        <f>'A&amp;L'!I27</f>
        <v>0</v>
      </c>
      <c r="J29" s="87">
        <f>'A&amp;L'!J27</f>
        <v>0</v>
      </c>
      <c r="K29" s="87">
        <f>'A&amp;L'!K27</f>
        <v>0</v>
      </c>
      <c r="L29" s="87">
        <f>'A&amp;L'!L27</f>
        <v>0</v>
      </c>
      <c r="M29" s="87">
        <f>'A&amp;L'!M27</f>
        <v>0</v>
      </c>
      <c r="N29" s="87">
        <f>'A&amp;L'!N27</f>
        <v>0</v>
      </c>
      <c r="O29" s="118">
        <f>'A&amp;L'!O27</f>
        <v>15000</v>
      </c>
      <c r="P29" s="87">
        <f>'A&amp;L'!P27</f>
        <v>0</v>
      </c>
      <c r="Q29" s="87">
        <f>'A&amp;L'!Q27</f>
        <v>0</v>
      </c>
      <c r="R29" s="87">
        <f>'A&amp;L'!R27</f>
        <v>0</v>
      </c>
      <c r="S29" s="87">
        <f>'A&amp;L'!S27</f>
        <v>0</v>
      </c>
      <c r="T29" s="87">
        <f>'A&amp;L'!T27</f>
        <v>0</v>
      </c>
      <c r="U29" s="87">
        <f>'A&amp;L'!U27</f>
        <v>0</v>
      </c>
      <c r="V29" s="87">
        <f>'A&amp;L'!V27</f>
        <v>0</v>
      </c>
      <c r="W29" s="87">
        <f>'A&amp;L'!W27</f>
        <v>0</v>
      </c>
      <c r="X29" s="87">
        <f>'A&amp;L'!X27</f>
        <v>0</v>
      </c>
      <c r="Y29" s="87">
        <f>'A&amp;L'!Y27</f>
        <v>0</v>
      </c>
      <c r="Z29" s="87">
        <f>'A&amp;L'!Z27</f>
        <v>0</v>
      </c>
      <c r="AA29" s="87">
        <f>'A&amp;L'!AA27</f>
        <v>0</v>
      </c>
      <c r="AB29" s="118">
        <f>'A&amp;L'!AB27</f>
        <v>0</v>
      </c>
      <c r="AC29" s="118">
        <f>'A&amp;L'!AC27</f>
        <v>0</v>
      </c>
      <c r="AD29" s="118">
        <f>'A&amp;L'!AD27</f>
        <v>0</v>
      </c>
      <c r="AE29" s="118">
        <f>'A&amp;L'!AE27</f>
        <v>0</v>
      </c>
      <c r="AQ29" s="114"/>
      <c r="AR29" s="114"/>
      <c r="AS29" s="114"/>
      <c r="AT29" s="114"/>
    </row>
    <row r="30" spans="1:46" s="114" customFormat="1" ht="15.75" customHeight="1">
      <c r="A30" s="106" t="s">
        <v>31</v>
      </c>
      <c r="B30" s="106" t="s">
        <v>53</v>
      </c>
      <c r="C30" s="124">
        <f aca="true" t="shared" si="22" ref="C30:AE30">C19+C22+C26+SUM(C27:C29)</f>
        <v>-4853.4</v>
      </c>
      <c r="D30" s="124">
        <f t="shared" si="22"/>
        <v>10132.516666666666</v>
      </c>
      <c r="E30" s="124">
        <f t="shared" si="22"/>
        <v>10557.748055555556</v>
      </c>
      <c r="F30" s="124">
        <f t="shared" si="22"/>
        <v>10522.29225462963</v>
      </c>
      <c r="G30" s="124">
        <f t="shared" si="22"/>
        <v>10371.747383719137</v>
      </c>
      <c r="H30" s="124">
        <f t="shared" si="22"/>
        <v>10321.144927323818</v>
      </c>
      <c r="I30" s="124">
        <f t="shared" si="22"/>
        <v>10270.485845201754</v>
      </c>
      <c r="J30" s="124">
        <f t="shared" si="22"/>
        <v>10219.77108111506</v>
      </c>
      <c r="K30" s="124">
        <f t="shared" si="22"/>
        <v>10169.001563096475</v>
      </c>
      <c r="L30" s="124">
        <f t="shared" si="22"/>
        <v>10118.178203711534</v>
      </c>
      <c r="M30" s="124">
        <f t="shared" si="22"/>
        <v>10067.30190031634</v>
      </c>
      <c r="N30" s="124">
        <f t="shared" si="22"/>
        <v>10016.373535311068</v>
      </c>
      <c r="O30" s="129">
        <f t="shared" si="22"/>
        <v>10016.373535311068</v>
      </c>
      <c r="P30" s="124">
        <f aca="true" t="shared" si="23" ref="P30:AB30">P19+P22+P26+SUM(P27:P29)</f>
        <v>11536.493976389216</v>
      </c>
      <c r="Q30" s="124">
        <f t="shared" si="23"/>
        <v>13956.53907678273</v>
      </c>
      <c r="R30" s="124">
        <f t="shared" si="23"/>
        <v>16376.510092169685</v>
      </c>
      <c r="S30" s="124">
        <f t="shared" si="23"/>
        <v>18796.40825730019</v>
      </c>
      <c r="T30" s="124">
        <f t="shared" si="23"/>
        <v>21216.234786345187</v>
      </c>
      <c r="U30" s="124">
        <f t="shared" si="23"/>
        <v>23635.990873239432</v>
      </c>
      <c r="V30" s="124">
        <f t="shared" si="23"/>
        <v>26055.677692018777</v>
      </c>
      <c r="W30" s="124">
        <f t="shared" si="23"/>
        <v>28475.296397151797</v>
      </c>
      <c r="X30" s="124">
        <f t="shared" si="23"/>
        <v>30894.848123865933</v>
      </c>
      <c r="Y30" s="124">
        <f t="shared" si="23"/>
        <v>33314.33398846817</v>
      </c>
      <c r="Z30" s="124">
        <f t="shared" si="23"/>
        <v>35733.755088660364</v>
      </c>
      <c r="AA30" s="124">
        <f t="shared" si="23"/>
        <v>38153.112503849356</v>
      </c>
      <c r="AB30" s="129">
        <f t="shared" si="23"/>
        <v>38153.11250384936</v>
      </c>
      <c r="AC30" s="129">
        <f t="shared" si="22"/>
        <v>46088.25000307949</v>
      </c>
      <c r="AD30" s="129">
        <f t="shared" si="22"/>
        <v>42551.7200024636</v>
      </c>
      <c r="AE30" s="129">
        <f t="shared" si="22"/>
        <v>27244.89600197088</v>
      </c>
      <c r="AF30" s="109"/>
      <c r="AG30" s="109"/>
      <c r="AH30" s="109"/>
      <c r="AJ30" s="109"/>
      <c r="AK30" s="110"/>
      <c r="AL30" s="109"/>
      <c r="AM30" s="109"/>
      <c r="AN30" s="109"/>
      <c r="AO30" s="109"/>
      <c r="AP30" s="109"/>
      <c r="AQ30" s="38"/>
      <c r="AR30" s="38"/>
      <c r="AS30" s="38"/>
      <c r="AT30" s="38"/>
    </row>
    <row r="31" spans="2:42" s="109" customFormat="1" ht="15.75" customHeight="1">
      <c r="B31" s="109" t="s">
        <v>0</v>
      </c>
      <c r="C31" s="145"/>
      <c r="D31" s="145"/>
      <c r="E31" s="145"/>
      <c r="F31" s="145"/>
      <c r="G31" s="145"/>
      <c r="H31" s="145"/>
      <c r="P31" s="145"/>
      <c r="Q31" s="145"/>
      <c r="R31" s="145"/>
      <c r="S31" s="145"/>
      <c r="T31" s="145"/>
      <c r="U31" s="145"/>
      <c r="AH31" s="38"/>
      <c r="AK31" s="119"/>
      <c r="AL31" s="38"/>
      <c r="AM31" s="38"/>
      <c r="AN31" s="38"/>
      <c r="AO31" s="38"/>
      <c r="AP31" s="38"/>
    </row>
    <row r="32" spans="1:31" s="32" customFormat="1" ht="16.5" customHeight="1">
      <c r="A32" s="46" t="s">
        <v>136</v>
      </c>
      <c r="B32" s="46" t="s">
        <v>268</v>
      </c>
      <c r="C32" s="47" t="str">
        <f>+C18</f>
        <v>Y1/m1</v>
      </c>
      <c r="D32" s="47" t="str">
        <f aca="true" t="shared" si="24" ref="D32:N32">+D18</f>
        <v>Y1/m2</v>
      </c>
      <c r="E32" s="47" t="str">
        <f t="shared" si="24"/>
        <v>Y1/m3</v>
      </c>
      <c r="F32" s="47" t="str">
        <f t="shared" si="24"/>
        <v>Y1/m4</v>
      </c>
      <c r="G32" s="48" t="str">
        <f t="shared" si="24"/>
        <v>Y1/m5</v>
      </c>
      <c r="H32" s="48" t="str">
        <f t="shared" si="24"/>
        <v>Y1/m6</v>
      </c>
      <c r="I32" s="48" t="str">
        <f t="shared" si="24"/>
        <v>Y1/m7</v>
      </c>
      <c r="J32" s="48" t="str">
        <f t="shared" si="24"/>
        <v>Y1/m8</v>
      </c>
      <c r="K32" s="48" t="str">
        <f t="shared" si="24"/>
        <v>Y1/m9</v>
      </c>
      <c r="L32" s="48" t="str">
        <f t="shared" si="24"/>
        <v>Y1/m10</v>
      </c>
      <c r="M32" s="48" t="str">
        <f t="shared" si="24"/>
        <v>Y1/m11</v>
      </c>
      <c r="N32" s="48" t="str">
        <f t="shared" si="24"/>
        <v>Y1/m12</v>
      </c>
      <c r="O32" s="49" t="str">
        <f>+O18</f>
        <v>Y1</v>
      </c>
      <c r="P32" s="48" t="str">
        <f>+P18</f>
        <v>Y2/m1</v>
      </c>
      <c r="Q32" s="48" t="str">
        <f aca="true" t="shared" si="25" ref="Q32:AA32">+Q18</f>
        <v>Y2/m2</v>
      </c>
      <c r="R32" s="48" t="str">
        <f t="shared" si="25"/>
        <v>Y2/m3</v>
      </c>
      <c r="S32" s="48" t="str">
        <f t="shared" si="25"/>
        <v>Y2/m4</v>
      </c>
      <c r="T32" s="48" t="str">
        <f t="shared" si="25"/>
        <v>Y2/m5</v>
      </c>
      <c r="U32" s="48" t="str">
        <f t="shared" si="25"/>
        <v>Y2/m6</v>
      </c>
      <c r="V32" s="48" t="str">
        <f t="shared" si="25"/>
        <v>Y2/m7</v>
      </c>
      <c r="W32" s="48" t="str">
        <f t="shared" si="25"/>
        <v>Y2/m8</v>
      </c>
      <c r="X32" s="48" t="str">
        <f t="shared" si="25"/>
        <v>Y2/m9</v>
      </c>
      <c r="Y32" s="48" t="str">
        <f t="shared" si="25"/>
        <v>Y2/m10</v>
      </c>
      <c r="Z32" s="48" t="str">
        <f t="shared" si="25"/>
        <v>Y2/m11</v>
      </c>
      <c r="AA32" s="48" t="str">
        <f t="shared" si="25"/>
        <v>Y2/m12</v>
      </c>
      <c r="AB32" s="49" t="str">
        <f>+AB18</f>
        <v>Y2</v>
      </c>
      <c r="AC32" s="48" t="str">
        <f>+AC18</f>
        <v>Y3</v>
      </c>
      <c r="AD32" s="48" t="str">
        <f>+AD18</f>
        <v>Y4</v>
      </c>
      <c r="AE32" s="48" t="str">
        <f>+AE18</f>
        <v>Y5</v>
      </c>
    </row>
    <row r="33" spans="1:46" s="109" customFormat="1" ht="15.75" customHeight="1">
      <c r="A33" s="169" t="s">
        <v>62</v>
      </c>
      <c r="B33" s="169" t="s">
        <v>64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61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61"/>
      <c r="AC33" s="171"/>
      <c r="AD33" s="172"/>
      <c r="AE33" s="173"/>
      <c r="AF33" s="38"/>
      <c r="AH33" s="38"/>
      <c r="AK33" s="119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31" ht="15.75" customHeight="1">
      <c r="A34" s="128" t="s">
        <v>6</v>
      </c>
      <c r="B34" s="128" t="s">
        <v>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86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86"/>
      <c r="AC34" s="174"/>
      <c r="AD34" s="175"/>
      <c r="AE34" s="176"/>
    </row>
    <row r="35" spans="1:31" ht="15.75" customHeight="1">
      <c r="A35" s="123" t="s">
        <v>20</v>
      </c>
      <c r="B35" s="123" t="s">
        <v>8</v>
      </c>
      <c r="C35" s="66">
        <f aca="true" t="shared" si="26" ref="C35:N35">C30</f>
        <v>-4853.4</v>
      </c>
      <c r="D35" s="66">
        <f t="shared" si="26"/>
        <v>10132.516666666666</v>
      </c>
      <c r="E35" s="66">
        <f t="shared" si="26"/>
        <v>10557.748055555556</v>
      </c>
      <c r="F35" s="66">
        <f t="shared" si="26"/>
        <v>10522.29225462963</v>
      </c>
      <c r="G35" s="66">
        <f t="shared" si="26"/>
        <v>10371.747383719137</v>
      </c>
      <c r="H35" s="66">
        <f t="shared" si="26"/>
        <v>10321.144927323818</v>
      </c>
      <c r="I35" s="66">
        <f t="shared" si="26"/>
        <v>10270.485845201754</v>
      </c>
      <c r="J35" s="66">
        <f t="shared" si="26"/>
        <v>10219.77108111506</v>
      </c>
      <c r="K35" s="66">
        <f t="shared" si="26"/>
        <v>10169.001563096475</v>
      </c>
      <c r="L35" s="66">
        <f t="shared" si="26"/>
        <v>10118.178203711534</v>
      </c>
      <c r="M35" s="66">
        <f t="shared" si="26"/>
        <v>10067.30190031634</v>
      </c>
      <c r="N35" s="66">
        <f t="shared" si="26"/>
        <v>10016.373535311068</v>
      </c>
      <c r="O35" s="86">
        <f>N35</f>
        <v>10016.373535311068</v>
      </c>
      <c r="P35" s="66">
        <f aca="true" t="shared" si="27" ref="P35:AA35">P30</f>
        <v>11536.493976389216</v>
      </c>
      <c r="Q35" s="66">
        <f t="shared" si="27"/>
        <v>13956.53907678273</v>
      </c>
      <c r="R35" s="66">
        <f t="shared" si="27"/>
        <v>16376.510092169685</v>
      </c>
      <c r="S35" s="66">
        <f t="shared" si="27"/>
        <v>18796.40825730019</v>
      </c>
      <c r="T35" s="66">
        <f t="shared" si="27"/>
        <v>21216.234786345187</v>
      </c>
      <c r="U35" s="66">
        <f t="shared" si="27"/>
        <v>23635.990873239432</v>
      </c>
      <c r="V35" s="66">
        <f t="shared" si="27"/>
        <v>26055.677692018777</v>
      </c>
      <c r="W35" s="66">
        <f t="shared" si="27"/>
        <v>28475.296397151797</v>
      </c>
      <c r="X35" s="66">
        <f t="shared" si="27"/>
        <v>30894.848123865933</v>
      </c>
      <c r="Y35" s="66">
        <f t="shared" si="27"/>
        <v>33314.33398846817</v>
      </c>
      <c r="Z35" s="66">
        <f t="shared" si="27"/>
        <v>35733.755088660364</v>
      </c>
      <c r="AA35" s="66">
        <f t="shared" si="27"/>
        <v>38153.112503849356</v>
      </c>
      <c r="AB35" s="86">
        <v>0</v>
      </c>
      <c r="AC35" s="86">
        <f>+AC30</f>
        <v>46088.25000307949</v>
      </c>
      <c r="AD35" s="86">
        <f>+AD30</f>
        <v>42551.7200024636</v>
      </c>
      <c r="AE35" s="86">
        <f>+AE30</f>
        <v>27244.89600197088</v>
      </c>
    </row>
    <row r="36" spans="1:31" ht="15.75" customHeight="1">
      <c r="A36" s="40" t="str">
        <f>+'A&amp;L'!A9</f>
        <v>követelések</v>
      </c>
      <c r="B36" s="40" t="str">
        <f>+'A&amp;L'!B9</f>
        <v>receivables</v>
      </c>
      <c r="C36" s="66">
        <f>'A&amp;L'!C12</f>
        <v>0</v>
      </c>
      <c r="D36" s="66">
        <f>'A&amp;L'!D12</f>
        <v>0</v>
      </c>
      <c r="E36" s="66">
        <f>'A&amp;L'!E12</f>
        <v>0</v>
      </c>
      <c r="F36" s="66">
        <f>'A&amp;L'!F12</f>
        <v>0</v>
      </c>
      <c r="G36" s="66">
        <f>'A&amp;L'!G12</f>
        <v>0</v>
      </c>
      <c r="H36" s="66">
        <f>'A&amp;L'!H12</f>
        <v>0</v>
      </c>
      <c r="I36" s="66">
        <f>'A&amp;L'!I12</f>
        <v>0</v>
      </c>
      <c r="J36" s="66">
        <f>'A&amp;L'!J12</f>
        <v>0</v>
      </c>
      <c r="K36" s="66">
        <f>'A&amp;L'!K12</f>
        <v>0</v>
      </c>
      <c r="L36" s="66">
        <f>'A&amp;L'!L12</f>
        <v>0</v>
      </c>
      <c r="M36" s="66">
        <f>'A&amp;L'!M12</f>
        <v>0</v>
      </c>
      <c r="N36" s="66">
        <f>'A&amp;L'!N12</f>
        <v>0</v>
      </c>
      <c r="O36" s="86">
        <f>+N36</f>
        <v>0</v>
      </c>
      <c r="P36" s="66">
        <f>'A&amp;L'!P12</f>
        <v>0</v>
      </c>
      <c r="Q36" s="66">
        <f>'A&amp;L'!Q12</f>
        <v>0</v>
      </c>
      <c r="R36" s="66">
        <f>'A&amp;L'!R12</f>
        <v>0</v>
      </c>
      <c r="S36" s="66">
        <f>'A&amp;L'!S12</f>
        <v>0</v>
      </c>
      <c r="T36" s="66">
        <f>'A&amp;L'!T12</f>
        <v>0</v>
      </c>
      <c r="U36" s="66">
        <f>'A&amp;L'!U12</f>
        <v>0</v>
      </c>
      <c r="V36" s="66">
        <f>'A&amp;L'!V12</f>
        <v>0</v>
      </c>
      <c r="W36" s="66">
        <f>'A&amp;L'!W12</f>
        <v>0</v>
      </c>
      <c r="X36" s="66">
        <f>'A&amp;L'!X12</f>
        <v>0</v>
      </c>
      <c r="Y36" s="66">
        <f>'A&amp;L'!Y12</f>
        <v>0</v>
      </c>
      <c r="Z36" s="66">
        <f>'A&amp;L'!Z12</f>
        <v>0</v>
      </c>
      <c r="AA36" s="66">
        <f>'A&amp;L'!AA12</f>
        <v>0</v>
      </c>
      <c r="AB36" s="86">
        <f>'A&amp;L'!AB12</f>
        <v>0</v>
      </c>
      <c r="AC36" s="86">
        <f>'A&amp;L'!AC12</f>
        <v>0</v>
      </c>
      <c r="AD36" s="86">
        <f>'A&amp;L'!AD12</f>
        <v>0</v>
      </c>
      <c r="AE36" s="86">
        <f>'A&amp;L'!AE12</f>
        <v>0</v>
      </c>
    </row>
    <row r="37" spans="1:31" ht="15.75" customHeight="1">
      <c r="A37" s="117" t="s">
        <v>50</v>
      </c>
      <c r="B37" s="117" t="s">
        <v>9</v>
      </c>
      <c r="C37" s="87">
        <f>+INV!C10</f>
        <v>0</v>
      </c>
      <c r="D37" s="87">
        <f>+INV!D10</f>
        <v>0</v>
      </c>
      <c r="E37" s="87">
        <f>+INV!E10</f>
        <v>0</v>
      </c>
      <c r="F37" s="87">
        <f>+INV!F10</f>
        <v>0</v>
      </c>
      <c r="G37" s="87">
        <f>+INV!G10</f>
        <v>0</v>
      </c>
      <c r="H37" s="87">
        <f>+INV!H10</f>
        <v>0</v>
      </c>
      <c r="I37" s="87">
        <f>+INV!I10</f>
        <v>0</v>
      </c>
      <c r="J37" s="87">
        <f>+INV!J10</f>
        <v>0</v>
      </c>
      <c r="K37" s="87">
        <f>+INV!K10</f>
        <v>0</v>
      </c>
      <c r="L37" s="87">
        <f>+INV!L10</f>
        <v>0</v>
      </c>
      <c r="M37" s="87">
        <f>+INV!M10</f>
        <v>0</v>
      </c>
      <c r="N37" s="87">
        <f>+INV!N10</f>
        <v>0</v>
      </c>
      <c r="O37" s="118">
        <f>+INV!O10</f>
        <v>0</v>
      </c>
      <c r="P37" s="87">
        <f>+INV!P10</f>
        <v>0</v>
      </c>
      <c r="Q37" s="87">
        <f>+INV!Q10</f>
        <v>0</v>
      </c>
      <c r="R37" s="87">
        <f>+INV!R10</f>
        <v>0</v>
      </c>
      <c r="S37" s="87">
        <f>+INV!S10</f>
        <v>0</v>
      </c>
      <c r="T37" s="87">
        <f>+INV!T10</f>
        <v>0</v>
      </c>
      <c r="U37" s="87">
        <f>+INV!U10</f>
        <v>0</v>
      </c>
      <c r="V37" s="87">
        <f>+INV!V10</f>
        <v>0</v>
      </c>
      <c r="W37" s="87">
        <f>+INV!W10</f>
        <v>0</v>
      </c>
      <c r="X37" s="87">
        <f>+INV!X10</f>
        <v>0</v>
      </c>
      <c r="Y37" s="87">
        <f>+INV!Y10</f>
        <v>0</v>
      </c>
      <c r="Z37" s="87">
        <f>+INV!Z10</f>
        <v>0</v>
      </c>
      <c r="AA37" s="87">
        <f>+INV!AA10</f>
        <v>0</v>
      </c>
      <c r="AB37" s="118">
        <f>+INV!AB10</f>
        <v>0</v>
      </c>
      <c r="AC37" s="118">
        <f>+INV!AC10</f>
        <v>0</v>
      </c>
      <c r="AD37" s="118">
        <f>+INV!AD10</f>
        <v>0</v>
      </c>
      <c r="AE37" s="118">
        <f>+INV!AE10</f>
        <v>0</v>
      </c>
    </row>
    <row r="38" spans="1:31" ht="15.75" customHeight="1">
      <c r="A38" s="128" t="s">
        <v>21</v>
      </c>
      <c r="B38" s="128" t="s">
        <v>10</v>
      </c>
      <c r="C38" s="66">
        <f aca="true" t="shared" si="28" ref="C38:AE38">SUM(C35:C37)</f>
        <v>-4853.4</v>
      </c>
      <c r="D38" s="66">
        <f t="shared" si="28"/>
        <v>10132.516666666666</v>
      </c>
      <c r="E38" s="66">
        <f t="shared" si="28"/>
        <v>10557.748055555556</v>
      </c>
      <c r="F38" s="66">
        <f t="shared" si="28"/>
        <v>10522.29225462963</v>
      </c>
      <c r="G38" s="66">
        <f t="shared" si="28"/>
        <v>10371.747383719137</v>
      </c>
      <c r="H38" s="66">
        <f t="shared" si="28"/>
        <v>10321.144927323818</v>
      </c>
      <c r="I38" s="66">
        <f t="shared" si="28"/>
        <v>10270.485845201754</v>
      </c>
      <c r="J38" s="66">
        <f t="shared" si="28"/>
        <v>10219.77108111506</v>
      </c>
      <c r="K38" s="66">
        <f t="shared" si="28"/>
        <v>10169.001563096475</v>
      </c>
      <c r="L38" s="66">
        <f t="shared" si="28"/>
        <v>10118.178203711534</v>
      </c>
      <c r="M38" s="66">
        <f t="shared" si="28"/>
        <v>10067.30190031634</v>
      </c>
      <c r="N38" s="66">
        <f t="shared" si="28"/>
        <v>10016.373535311068</v>
      </c>
      <c r="O38" s="86">
        <f>+N38</f>
        <v>10016.373535311068</v>
      </c>
      <c r="P38" s="66">
        <f aca="true" t="shared" si="29" ref="P38:AA38">SUM(P35:P37)</f>
        <v>11536.493976389216</v>
      </c>
      <c r="Q38" s="66">
        <f t="shared" si="29"/>
        <v>13956.53907678273</v>
      </c>
      <c r="R38" s="66">
        <f t="shared" si="29"/>
        <v>16376.510092169685</v>
      </c>
      <c r="S38" s="66">
        <f t="shared" si="29"/>
        <v>18796.40825730019</v>
      </c>
      <c r="T38" s="66">
        <f t="shared" si="29"/>
        <v>21216.234786345187</v>
      </c>
      <c r="U38" s="66">
        <f t="shared" si="29"/>
        <v>23635.990873239432</v>
      </c>
      <c r="V38" s="66">
        <f t="shared" si="29"/>
        <v>26055.677692018777</v>
      </c>
      <c r="W38" s="66">
        <f t="shared" si="29"/>
        <v>28475.296397151797</v>
      </c>
      <c r="X38" s="66">
        <f t="shared" si="29"/>
        <v>30894.848123865933</v>
      </c>
      <c r="Y38" s="66">
        <f t="shared" si="29"/>
        <v>33314.33398846817</v>
      </c>
      <c r="Z38" s="66">
        <f t="shared" si="29"/>
        <v>35733.755088660364</v>
      </c>
      <c r="AA38" s="66">
        <f t="shared" si="29"/>
        <v>38153.112503849356</v>
      </c>
      <c r="AB38" s="86">
        <f>+AA38</f>
        <v>38153.112503849356</v>
      </c>
      <c r="AC38" s="86">
        <f t="shared" si="28"/>
        <v>46088.25000307949</v>
      </c>
      <c r="AD38" s="86">
        <f t="shared" si="28"/>
        <v>42551.7200024636</v>
      </c>
      <c r="AE38" s="86">
        <f t="shared" si="28"/>
        <v>27244.89600197088</v>
      </c>
    </row>
    <row r="39" spans="1:31" ht="15.75" customHeight="1">
      <c r="A39" s="128" t="s">
        <v>22</v>
      </c>
      <c r="B39" s="128" t="s">
        <v>11</v>
      </c>
      <c r="C39" s="66">
        <f>+FIA!C23</f>
        <v>1770</v>
      </c>
      <c r="D39" s="66">
        <f>+FIA!D23</f>
        <v>1838.8333333333333</v>
      </c>
      <c r="E39" s="66">
        <f>+FIA!E23</f>
        <v>1906.5194444444444</v>
      </c>
      <c r="F39" s="66">
        <f>+FIA!F23</f>
        <v>1973.0774537037037</v>
      </c>
      <c r="G39" s="66">
        <f>+FIA!G23</f>
        <v>2038.5261628086419</v>
      </c>
      <c r="H39" s="66">
        <f>+FIA!H23</f>
        <v>2004.5507267618311</v>
      </c>
      <c r="I39" s="66">
        <f>+FIA!I23</f>
        <v>1971.1415479824673</v>
      </c>
      <c r="J39" s="66">
        <f>+FIA!J23</f>
        <v>1938.2891888494262</v>
      </c>
      <c r="K39" s="66">
        <f>+FIA!K23</f>
        <v>1905.984369035269</v>
      </c>
      <c r="L39" s="66">
        <f>+FIA!L23</f>
        <v>1874.2179628846814</v>
      </c>
      <c r="M39" s="66">
        <f>+FIA!M23</f>
        <v>1842.9809968366033</v>
      </c>
      <c r="N39" s="66">
        <f>+FIA!N23</f>
        <v>1812.2646468893265</v>
      </c>
      <c r="O39" s="86">
        <f>+FIA!O23</f>
        <v>1812.2646468893265</v>
      </c>
      <c r="P39" s="66">
        <f>+FIA!P23</f>
        <v>2667.0602361078377</v>
      </c>
      <c r="Q39" s="66">
        <f>+FIA!Q23</f>
        <v>2622.609232172707</v>
      </c>
      <c r="R39" s="66">
        <f>+FIA!R23</f>
        <v>2578.899078303162</v>
      </c>
      <c r="S39" s="66">
        <f>+FIA!S23</f>
        <v>2535.917426998109</v>
      </c>
      <c r="T39" s="66">
        <f>+FIA!T23</f>
        <v>2493.6521365481403</v>
      </c>
      <c r="U39" s="66">
        <f>+FIA!U23</f>
        <v>2452.0912676056714</v>
      </c>
      <c r="V39" s="66">
        <f>+FIA!V23</f>
        <v>2411.2230798122437</v>
      </c>
      <c r="W39" s="66">
        <f>+FIA!W23</f>
        <v>2371.0360284820395</v>
      </c>
      <c r="X39" s="66">
        <f>+FIA!X23</f>
        <v>2331.518761340672</v>
      </c>
      <c r="Y39" s="66">
        <f>+FIA!Y23</f>
        <v>2292.6601153183274</v>
      </c>
      <c r="Z39" s="66">
        <f>+FIA!Z23</f>
        <v>2254.449113396355</v>
      </c>
      <c r="AA39" s="66">
        <f>+FIA!AA23</f>
        <v>2216.8749615064157</v>
      </c>
      <c r="AB39" s="86">
        <f>+FIA!AB23</f>
        <v>2216.874961506416</v>
      </c>
      <c r="AC39" s="86">
        <f>+FIA!AC23</f>
        <v>2173.499969205133</v>
      </c>
      <c r="AD39" s="86">
        <f>+FIA!AD23</f>
        <v>1898.7999753641063</v>
      </c>
      <c r="AE39" s="86">
        <f>+FIA!AE23</f>
        <v>1679.0399802912848</v>
      </c>
    </row>
    <row r="40" spans="1:46" ht="15.75" customHeight="1" thickBot="1">
      <c r="A40" s="177" t="s">
        <v>12</v>
      </c>
      <c r="B40" s="177" t="s">
        <v>13</v>
      </c>
      <c r="C40" s="178">
        <f aca="true" t="shared" si="30" ref="C40:N40">C38+C39</f>
        <v>-3083.3999999999996</v>
      </c>
      <c r="D40" s="178">
        <f t="shared" si="30"/>
        <v>11971.35</v>
      </c>
      <c r="E40" s="178">
        <f t="shared" si="30"/>
        <v>12464.2675</v>
      </c>
      <c r="F40" s="178">
        <f t="shared" si="30"/>
        <v>12495.369708333334</v>
      </c>
      <c r="G40" s="178">
        <f t="shared" si="30"/>
        <v>12410.27354652778</v>
      </c>
      <c r="H40" s="178">
        <f t="shared" si="30"/>
        <v>12325.695654085648</v>
      </c>
      <c r="I40" s="178">
        <f t="shared" si="30"/>
        <v>12241.627393184222</v>
      </c>
      <c r="J40" s="178">
        <f t="shared" si="30"/>
        <v>12158.060269964486</v>
      </c>
      <c r="K40" s="178">
        <f t="shared" si="30"/>
        <v>12074.985932131745</v>
      </c>
      <c r="L40" s="178">
        <f t="shared" si="30"/>
        <v>11992.396166596214</v>
      </c>
      <c r="M40" s="178">
        <f t="shared" si="30"/>
        <v>11910.282897152943</v>
      </c>
      <c r="N40" s="178">
        <f t="shared" si="30"/>
        <v>11828.638182200395</v>
      </c>
      <c r="O40" s="179">
        <f>O38+O39</f>
        <v>11828.638182200395</v>
      </c>
      <c r="P40" s="178">
        <f aca="true" t="shared" si="31" ref="P40:AA40">P38+P39</f>
        <v>14203.554212497054</v>
      </c>
      <c r="Q40" s="178">
        <f t="shared" si="31"/>
        <v>16579.14830895544</v>
      </c>
      <c r="R40" s="178">
        <f t="shared" si="31"/>
        <v>18955.409170472845</v>
      </c>
      <c r="S40" s="178">
        <f t="shared" si="31"/>
        <v>21332.3256842983</v>
      </c>
      <c r="T40" s="178">
        <f t="shared" si="31"/>
        <v>23709.886922893325</v>
      </c>
      <c r="U40" s="178">
        <f t="shared" si="31"/>
        <v>26088.082140845105</v>
      </c>
      <c r="V40" s="178">
        <f t="shared" si="31"/>
        <v>28466.90077183102</v>
      </c>
      <c r="W40" s="178">
        <f t="shared" si="31"/>
        <v>30846.332425633835</v>
      </c>
      <c r="X40" s="178">
        <f t="shared" si="31"/>
        <v>33226.366885206604</v>
      </c>
      <c r="Y40" s="178">
        <f t="shared" si="31"/>
        <v>35606.9941037865</v>
      </c>
      <c r="Z40" s="178">
        <f t="shared" si="31"/>
        <v>37988.20420205672</v>
      </c>
      <c r="AA40" s="178">
        <f t="shared" si="31"/>
        <v>40369.98746535577</v>
      </c>
      <c r="AB40" s="179">
        <f>AB38+AB39</f>
        <v>40369.98746535577</v>
      </c>
      <c r="AC40" s="179">
        <f>AC38+AC39</f>
        <v>48261.749972284626</v>
      </c>
      <c r="AD40" s="179">
        <f>AD38+AD39</f>
        <v>44450.5199778277</v>
      </c>
      <c r="AE40" s="179">
        <f>AE38+AE39</f>
        <v>28923.935982262163</v>
      </c>
      <c r="AQ40" s="180"/>
      <c r="AR40" s="180"/>
      <c r="AS40" s="180"/>
      <c r="AT40" s="180"/>
    </row>
    <row r="41" spans="1:46" ht="15.75" customHeight="1" thickTop="1">
      <c r="A41" s="128"/>
      <c r="B41" s="12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8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86"/>
      <c r="AC41" s="86"/>
      <c r="AD41" s="86"/>
      <c r="AE41" s="86"/>
      <c r="AQ41" s="180"/>
      <c r="AR41" s="180"/>
      <c r="AS41" s="180"/>
      <c r="AT41" s="180"/>
    </row>
    <row r="42" spans="1:37" s="32" customFormat="1" ht="15.75" customHeight="1">
      <c r="A42" s="169" t="s">
        <v>63</v>
      </c>
      <c r="B42" s="169" t="s">
        <v>65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G42" s="114"/>
      <c r="AI42" s="68"/>
      <c r="AJ42" s="114"/>
      <c r="AK42" s="115"/>
    </row>
    <row r="43" spans="1:31" ht="15.75" customHeight="1">
      <c r="A43" s="128" t="s">
        <v>15</v>
      </c>
      <c r="B43" s="128" t="s">
        <v>14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86"/>
      <c r="AC43" s="86"/>
      <c r="AD43" s="86"/>
      <c r="AE43" s="86"/>
    </row>
    <row r="44" spans="1:31" ht="15.75" customHeight="1">
      <c r="A44" s="123" t="s">
        <v>51</v>
      </c>
      <c r="B44" s="123" t="s">
        <v>204</v>
      </c>
      <c r="C44" s="66">
        <f>'A&amp;L'!C17</f>
        <v>0</v>
      </c>
      <c r="D44" s="66">
        <f>'A&amp;L'!D17</f>
        <v>0</v>
      </c>
      <c r="E44" s="66">
        <f>'A&amp;L'!E17</f>
        <v>0</v>
      </c>
      <c r="F44" s="66">
        <f>'A&amp;L'!F17</f>
        <v>0</v>
      </c>
      <c r="G44" s="66">
        <f>'A&amp;L'!G17</f>
        <v>0</v>
      </c>
      <c r="H44" s="66">
        <f>'A&amp;L'!H17</f>
        <v>0</v>
      </c>
      <c r="I44" s="66">
        <f>'A&amp;L'!I17</f>
        <v>0</v>
      </c>
      <c r="J44" s="66">
        <f>'A&amp;L'!J17</f>
        <v>0</v>
      </c>
      <c r="K44" s="66">
        <f>'A&amp;L'!K17</f>
        <v>0</v>
      </c>
      <c r="L44" s="66">
        <f>'A&amp;L'!L17</f>
        <v>0</v>
      </c>
      <c r="M44" s="66">
        <f>'A&amp;L'!M17</f>
        <v>0</v>
      </c>
      <c r="N44" s="66">
        <f>'A&amp;L'!N17</f>
        <v>0</v>
      </c>
      <c r="O44" s="86">
        <f>+N44</f>
        <v>0</v>
      </c>
      <c r="P44" s="66">
        <f>'A&amp;L'!P17</f>
        <v>0</v>
      </c>
      <c r="Q44" s="66">
        <f>'A&amp;L'!Q17</f>
        <v>0</v>
      </c>
      <c r="R44" s="66">
        <f>'A&amp;L'!R17</f>
        <v>0</v>
      </c>
      <c r="S44" s="66">
        <f>'A&amp;L'!S17</f>
        <v>0</v>
      </c>
      <c r="T44" s="66">
        <f>'A&amp;L'!T17</f>
        <v>0</v>
      </c>
      <c r="U44" s="66">
        <f>'A&amp;L'!U17</f>
        <v>0</v>
      </c>
      <c r="V44" s="66">
        <f>'A&amp;L'!V17</f>
        <v>0</v>
      </c>
      <c r="W44" s="66">
        <f>'A&amp;L'!W17</f>
        <v>0</v>
      </c>
      <c r="X44" s="66">
        <f>'A&amp;L'!X17</f>
        <v>0</v>
      </c>
      <c r="Y44" s="66">
        <f>'A&amp;L'!Y17</f>
        <v>0</v>
      </c>
      <c r="Z44" s="66">
        <f>'A&amp;L'!Z17</f>
        <v>0</v>
      </c>
      <c r="AA44" s="66">
        <f>'A&amp;L'!AA17</f>
        <v>0</v>
      </c>
      <c r="AB44" s="86">
        <f>+AA44</f>
        <v>0</v>
      </c>
      <c r="AC44" s="86">
        <f>'A&amp;L'!AC17</f>
        <v>0</v>
      </c>
      <c r="AD44" s="86">
        <f>'A&amp;L'!AD17</f>
        <v>0</v>
      </c>
      <c r="AE44" s="86">
        <f>'A&amp;L'!AE17</f>
        <v>0</v>
      </c>
    </row>
    <row r="45" spans="1:46" ht="15.75" customHeight="1" thickBot="1">
      <c r="A45" s="177" t="s">
        <v>16</v>
      </c>
      <c r="B45" s="177" t="s">
        <v>17</v>
      </c>
      <c r="C45" s="178">
        <f>C44</f>
        <v>0</v>
      </c>
      <c r="D45" s="178">
        <f aca="true" t="shared" si="32" ref="D45:AE45">D44</f>
        <v>0</v>
      </c>
      <c r="E45" s="178">
        <f t="shared" si="32"/>
        <v>0</v>
      </c>
      <c r="F45" s="178">
        <f t="shared" si="32"/>
        <v>0</v>
      </c>
      <c r="G45" s="178">
        <f t="shared" si="32"/>
        <v>0</v>
      </c>
      <c r="H45" s="178">
        <f t="shared" si="32"/>
        <v>0</v>
      </c>
      <c r="I45" s="178">
        <f t="shared" si="32"/>
        <v>0</v>
      </c>
      <c r="J45" s="178">
        <f t="shared" si="32"/>
        <v>0</v>
      </c>
      <c r="K45" s="178">
        <f t="shared" si="32"/>
        <v>0</v>
      </c>
      <c r="L45" s="178">
        <f t="shared" si="32"/>
        <v>0</v>
      </c>
      <c r="M45" s="178">
        <f t="shared" si="32"/>
        <v>0</v>
      </c>
      <c r="N45" s="178">
        <f t="shared" si="32"/>
        <v>0</v>
      </c>
      <c r="O45" s="178">
        <f t="shared" si="32"/>
        <v>0</v>
      </c>
      <c r="P45" s="178">
        <f t="shared" si="32"/>
        <v>0</v>
      </c>
      <c r="Q45" s="178">
        <f t="shared" si="32"/>
        <v>0</v>
      </c>
      <c r="R45" s="178">
        <f t="shared" si="32"/>
        <v>0</v>
      </c>
      <c r="S45" s="178">
        <f t="shared" si="32"/>
        <v>0</v>
      </c>
      <c r="T45" s="178">
        <f t="shared" si="32"/>
        <v>0</v>
      </c>
      <c r="U45" s="178">
        <f t="shared" si="32"/>
        <v>0</v>
      </c>
      <c r="V45" s="178">
        <f t="shared" si="32"/>
        <v>0</v>
      </c>
      <c r="W45" s="178">
        <f t="shared" si="32"/>
        <v>0</v>
      </c>
      <c r="X45" s="178">
        <f t="shared" si="32"/>
        <v>0</v>
      </c>
      <c r="Y45" s="178">
        <f t="shared" si="32"/>
        <v>0</v>
      </c>
      <c r="Z45" s="178">
        <f t="shared" si="32"/>
        <v>0</v>
      </c>
      <c r="AA45" s="178">
        <f t="shared" si="32"/>
        <v>0</v>
      </c>
      <c r="AB45" s="178">
        <f t="shared" si="32"/>
        <v>0</v>
      </c>
      <c r="AC45" s="178">
        <f t="shared" si="32"/>
        <v>0</v>
      </c>
      <c r="AD45" s="178">
        <f t="shared" si="32"/>
        <v>0</v>
      </c>
      <c r="AE45" s="178">
        <f t="shared" si="32"/>
        <v>0</v>
      </c>
      <c r="AQ45" s="180"/>
      <c r="AR45" s="180"/>
      <c r="AS45" s="180"/>
      <c r="AT45" s="180"/>
    </row>
    <row r="46" spans="1:46" ht="15.75" customHeight="1" thickTop="1">
      <c r="A46" s="128"/>
      <c r="B46" s="128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8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86"/>
      <c r="AC46" s="86"/>
      <c r="AD46" s="86"/>
      <c r="AE46" s="86"/>
      <c r="AQ46" s="180"/>
      <c r="AR46" s="180"/>
      <c r="AS46" s="180"/>
      <c r="AT46" s="180"/>
    </row>
    <row r="47" spans="1:42" s="32" customFormat="1" ht="18" customHeight="1">
      <c r="A47" s="169" t="s">
        <v>75</v>
      </c>
      <c r="B47" s="169" t="s">
        <v>73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 t="s">
        <v>0</v>
      </c>
      <c r="O47" s="113" t="s">
        <v>0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 t="s">
        <v>0</v>
      </c>
      <c r="AB47" s="113" t="s">
        <v>0</v>
      </c>
      <c r="AC47" s="113" t="s">
        <v>0</v>
      </c>
      <c r="AD47" s="113" t="s">
        <v>0</v>
      </c>
      <c r="AE47" s="113" t="s">
        <v>0</v>
      </c>
      <c r="AF47" s="32" t="s">
        <v>0</v>
      </c>
      <c r="AG47" s="114"/>
      <c r="AI47" s="68"/>
      <c r="AJ47" s="114"/>
      <c r="AK47" s="168"/>
      <c r="AL47" s="114"/>
      <c r="AM47" s="114"/>
      <c r="AN47" s="114"/>
      <c r="AO47" s="114"/>
      <c r="AP47" s="114"/>
    </row>
    <row r="48" spans="1:193" ht="15.75" customHeight="1">
      <c r="A48" s="123" t="str">
        <f>'A&amp;L'!A23</f>
        <v>időszaki záró T tőke</v>
      </c>
      <c r="B48" s="123" t="s">
        <v>76</v>
      </c>
      <c r="C48" s="66">
        <f>'A&amp;L'!C23</f>
        <v>0</v>
      </c>
      <c r="D48" s="66">
        <f>'A&amp;L'!D23</f>
        <v>0</v>
      </c>
      <c r="E48" s="66">
        <f>'A&amp;L'!E23</f>
        <v>0</v>
      </c>
      <c r="F48" s="66">
        <f>'A&amp;L'!F23</f>
        <v>0</v>
      </c>
      <c r="G48" s="66">
        <f>'A&amp;L'!G23</f>
        <v>0</v>
      </c>
      <c r="H48" s="66">
        <f>'A&amp;L'!H23</f>
        <v>0</v>
      </c>
      <c r="I48" s="66">
        <f>'A&amp;L'!I23</f>
        <v>0</v>
      </c>
      <c r="J48" s="66">
        <f>'A&amp;L'!J23</f>
        <v>0</v>
      </c>
      <c r="K48" s="66">
        <f>'A&amp;L'!K23</f>
        <v>0</v>
      </c>
      <c r="L48" s="66">
        <f>'A&amp;L'!L23</f>
        <v>0</v>
      </c>
      <c r="M48" s="66">
        <f>'A&amp;L'!M23</f>
        <v>0</v>
      </c>
      <c r="N48" s="66">
        <f>'A&amp;L'!N23</f>
        <v>0</v>
      </c>
      <c r="O48" s="66">
        <f>'A&amp;L'!O23</f>
        <v>0</v>
      </c>
      <c r="P48" s="66">
        <f>'A&amp;L'!P23</f>
        <v>0</v>
      </c>
      <c r="Q48" s="66">
        <f>'A&amp;L'!Q23</f>
        <v>0</v>
      </c>
      <c r="R48" s="66">
        <f>'A&amp;L'!R23</f>
        <v>0</v>
      </c>
      <c r="S48" s="66">
        <f>'A&amp;L'!S23</f>
        <v>0</v>
      </c>
      <c r="T48" s="66">
        <f>'A&amp;L'!T23</f>
        <v>0</v>
      </c>
      <c r="U48" s="66">
        <f>'A&amp;L'!U23</f>
        <v>0</v>
      </c>
      <c r="V48" s="66">
        <f>'A&amp;L'!V23</f>
        <v>0</v>
      </c>
      <c r="W48" s="66">
        <f>'A&amp;L'!W23</f>
        <v>0</v>
      </c>
      <c r="X48" s="66">
        <f>'A&amp;L'!X23</f>
        <v>0</v>
      </c>
      <c r="Y48" s="66">
        <f>'A&amp;L'!Y23</f>
        <v>0</v>
      </c>
      <c r="Z48" s="66">
        <f>'A&amp;L'!Z23</f>
        <v>0</v>
      </c>
      <c r="AA48" s="66">
        <f>'A&amp;L'!AA23</f>
        <v>0</v>
      </c>
      <c r="AB48" s="86">
        <f>'A&amp;L'!AB23</f>
        <v>0</v>
      </c>
      <c r="AC48" s="86">
        <f>'A&amp;L'!AC23</f>
        <v>0</v>
      </c>
      <c r="AD48" s="86">
        <f>'A&amp;L'!AD23</f>
        <v>0</v>
      </c>
      <c r="AE48" s="86">
        <f>'A&amp;L'!AE23</f>
        <v>0</v>
      </c>
      <c r="AF48" s="123"/>
      <c r="AG48" s="123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/>
      <c r="AX48" s="182"/>
      <c r="AY48" s="182"/>
      <c r="AZ48" s="182"/>
      <c r="BA48" s="182"/>
      <c r="BB48" s="182"/>
      <c r="BC48" s="123"/>
      <c r="BD48" s="123"/>
      <c r="BE48" s="182"/>
      <c r="BF48" s="182"/>
      <c r="BG48" s="182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2"/>
      <c r="BU48" s="182"/>
      <c r="BV48" s="182"/>
      <c r="BW48" s="182"/>
      <c r="BX48" s="182"/>
      <c r="BY48" s="182"/>
      <c r="BZ48" s="123"/>
      <c r="CA48" s="123"/>
      <c r="CB48" s="182"/>
      <c r="CC48" s="182"/>
      <c r="CD48" s="182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2"/>
      <c r="CP48" s="182"/>
      <c r="CQ48" s="182"/>
      <c r="CR48" s="182"/>
      <c r="CS48" s="182"/>
      <c r="CT48" s="182"/>
      <c r="CU48" s="123"/>
      <c r="CV48" s="123"/>
      <c r="CW48" s="182"/>
      <c r="CX48" s="182"/>
      <c r="CY48" s="182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2"/>
      <c r="DM48" s="182"/>
      <c r="DN48" s="182"/>
      <c r="DO48" s="182"/>
      <c r="DP48" s="182"/>
      <c r="DQ48" s="182"/>
      <c r="DR48" s="123"/>
      <c r="DS48" s="123"/>
      <c r="DT48" s="182"/>
      <c r="DU48" s="182"/>
      <c r="DV48" s="182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2"/>
      <c r="EJ48" s="182"/>
      <c r="EK48" s="182"/>
      <c r="EL48" s="182"/>
      <c r="EM48" s="182"/>
      <c r="EN48" s="182"/>
      <c r="EO48" s="123"/>
      <c r="EP48" s="123"/>
      <c r="EQ48" s="182"/>
      <c r="ER48" s="182"/>
      <c r="ES48" s="182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2"/>
      <c r="FG48" s="182"/>
      <c r="FH48" s="182"/>
      <c r="FI48" s="182"/>
      <c r="FJ48" s="182"/>
      <c r="FK48" s="182"/>
      <c r="FL48" s="123"/>
      <c r="FM48" s="123"/>
      <c r="FN48" s="182"/>
      <c r="FO48" s="182"/>
      <c r="FP48" s="182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2"/>
      <c r="GD48" s="182"/>
      <c r="GE48" s="182"/>
      <c r="GF48" s="182"/>
      <c r="GG48" s="182"/>
      <c r="GH48" s="182"/>
      <c r="GI48" s="123"/>
      <c r="GJ48" s="123"/>
      <c r="GK48" s="182"/>
    </row>
    <row r="49" spans="1:193" ht="15.75" customHeight="1">
      <c r="A49" s="123" t="str">
        <f>'A&amp;L'!A28</f>
        <v>időszaki záró V3P tőke</v>
      </c>
      <c r="B49" s="123" t="s">
        <v>76</v>
      </c>
      <c r="C49" s="66">
        <f>'A&amp;L'!C28</f>
        <v>0</v>
      </c>
      <c r="D49" s="66">
        <f>'A&amp;L'!D28</f>
        <v>15000</v>
      </c>
      <c r="E49" s="66">
        <f>'A&amp;L'!E28</f>
        <v>15000</v>
      </c>
      <c r="F49" s="66">
        <f>'A&amp;L'!F28</f>
        <v>15000</v>
      </c>
      <c r="G49" s="66">
        <f>'A&amp;L'!G28</f>
        <v>15000</v>
      </c>
      <c r="H49" s="66">
        <f>'A&amp;L'!H28</f>
        <v>15000</v>
      </c>
      <c r="I49" s="66">
        <f>'A&amp;L'!I28</f>
        <v>15000</v>
      </c>
      <c r="J49" s="66">
        <f>'A&amp;L'!J28</f>
        <v>15000</v>
      </c>
      <c r="K49" s="66">
        <f>'A&amp;L'!K28</f>
        <v>15000</v>
      </c>
      <c r="L49" s="66">
        <f>'A&amp;L'!L28</f>
        <v>15000</v>
      </c>
      <c r="M49" s="66">
        <f>'A&amp;L'!M28</f>
        <v>15000</v>
      </c>
      <c r="N49" s="66">
        <f>'A&amp;L'!N28</f>
        <v>15000</v>
      </c>
      <c r="O49" s="66">
        <f>'A&amp;L'!O28</f>
        <v>15000</v>
      </c>
      <c r="P49" s="66">
        <f>'A&amp;L'!P28</f>
        <v>15000</v>
      </c>
      <c r="Q49" s="66">
        <f>'A&amp;L'!Q28</f>
        <v>15000</v>
      </c>
      <c r="R49" s="66">
        <f>'A&amp;L'!R28</f>
        <v>15000</v>
      </c>
      <c r="S49" s="66">
        <f>'A&amp;L'!S28</f>
        <v>15000</v>
      </c>
      <c r="T49" s="66">
        <f>'A&amp;L'!T28</f>
        <v>15000</v>
      </c>
      <c r="U49" s="66">
        <f>'A&amp;L'!U28</f>
        <v>15000</v>
      </c>
      <c r="V49" s="66">
        <f>'A&amp;L'!V28</f>
        <v>15000</v>
      </c>
      <c r="W49" s="66">
        <f>'A&amp;L'!W28</f>
        <v>15000</v>
      </c>
      <c r="X49" s="66">
        <f>'A&amp;L'!X28</f>
        <v>15000</v>
      </c>
      <c r="Y49" s="66">
        <f>'A&amp;L'!Y28</f>
        <v>15000</v>
      </c>
      <c r="Z49" s="66">
        <f>'A&amp;L'!Z28</f>
        <v>15000</v>
      </c>
      <c r="AA49" s="66">
        <f>'A&amp;L'!AA28</f>
        <v>15000</v>
      </c>
      <c r="AB49" s="86">
        <f>'A&amp;L'!AB28</f>
        <v>15000</v>
      </c>
      <c r="AC49" s="86">
        <f>'A&amp;L'!AC28</f>
        <v>15000</v>
      </c>
      <c r="AD49" s="86">
        <f>'A&amp;L'!AD28</f>
        <v>15000</v>
      </c>
      <c r="AE49" s="86">
        <f>'A&amp;L'!AE28</f>
        <v>15000</v>
      </c>
      <c r="AF49" s="123"/>
      <c r="AG49" s="123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2"/>
      <c r="AX49" s="182"/>
      <c r="AY49" s="182"/>
      <c r="AZ49" s="182"/>
      <c r="BA49" s="182"/>
      <c r="BB49" s="182"/>
      <c r="BC49" s="123"/>
      <c r="BD49" s="123"/>
      <c r="BE49" s="182"/>
      <c r="BF49" s="182"/>
      <c r="BG49" s="182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2"/>
      <c r="BU49" s="182"/>
      <c r="BV49" s="182"/>
      <c r="BW49" s="182"/>
      <c r="BX49" s="182"/>
      <c r="BY49" s="182"/>
      <c r="BZ49" s="123"/>
      <c r="CA49" s="123"/>
      <c r="CB49" s="182"/>
      <c r="CC49" s="182"/>
      <c r="CD49" s="182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2"/>
      <c r="CP49" s="182"/>
      <c r="CQ49" s="182"/>
      <c r="CR49" s="182"/>
      <c r="CS49" s="182"/>
      <c r="CT49" s="182"/>
      <c r="CU49" s="123"/>
      <c r="CV49" s="123"/>
      <c r="CW49" s="182"/>
      <c r="CX49" s="182"/>
      <c r="CY49" s="182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2"/>
      <c r="DM49" s="182"/>
      <c r="DN49" s="182"/>
      <c r="DO49" s="182"/>
      <c r="DP49" s="182"/>
      <c r="DQ49" s="182"/>
      <c r="DR49" s="123"/>
      <c r="DS49" s="123"/>
      <c r="DT49" s="182"/>
      <c r="DU49" s="182"/>
      <c r="DV49" s="182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2"/>
      <c r="EJ49" s="182"/>
      <c r="EK49" s="182"/>
      <c r="EL49" s="182"/>
      <c r="EM49" s="182"/>
      <c r="EN49" s="182"/>
      <c r="EO49" s="123"/>
      <c r="EP49" s="123"/>
      <c r="EQ49" s="182"/>
      <c r="ER49" s="182"/>
      <c r="ES49" s="182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2"/>
      <c r="FG49" s="182"/>
      <c r="FH49" s="182"/>
      <c r="FI49" s="182"/>
      <c r="FJ49" s="182"/>
      <c r="FK49" s="182"/>
      <c r="FL49" s="123"/>
      <c r="FM49" s="123"/>
      <c r="FN49" s="182"/>
      <c r="FO49" s="182"/>
      <c r="FP49" s="182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2"/>
      <c r="GD49" s="182"/>
      <c r="GE49" s="182"/>
      <c r="GF49" s="182"/>
      <c r="GG49" s="182"/>
      <c r="GH49" s="182"/>
      <c r="GI49" s="123"/>
      <c r="GJ49" s="123"/>
      <c r="GK49" s="182"/>
    </row>
    <row r="50" spans="1:31" ht="15.75" customHeight="1">
      <c r="A50" s="40" t="s">
        <v>164</v>
      </c>
      <c r="B50" s="40" t="s">
        <v>78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f>N16</f>
        <v>-3171.3618177996063</v>
      </c>
      <c r="O50" s="62">
        <f>O16</f>
        <v>-3171.3618177996063</v>
      </c>
      <c r="P50" s="66">
        <f>O50</f>
        <v>-3171.3618177996063</v>
      </c>
      <c r="Q50" s="66">
        <f>P50</f>
        <v>-3171.3618177996063</v>
      </c>
      <c r="R50" s="66">
        <f>Q50</f>
        <v>-3171.3618177996063</v>
      </c>
      <c r="S50" s="66">
        <f>R50</f>
        <v>-3171.3618177996063</v>
      </c>
      <c r="T50" s="66">
        <f aca="true" t="shared" si="33" ref="T50:Z50">S50</f>
        <v>-3171.3618177996063</v>
      </c>
      <c r="U50" s="66">
        <f t="shared" si="33"/>
        <v>-3171.3618177996063</v>
      </c>
      <c r="V50" s="66">
        <f t="shared" si="33"/>
        <v>-3171.3618177996063</v>
      </c>
      <c r="W50" s="66">
        <f t="shared" si="33"/>
        <v>-3171.3618177996063</v>
      </c>
      <c r="X50" s="66">
        <f t="shared" si="33"/>
        <v>-3171.3618177996063</v>
      </c>
      <c r="Y50" s="66">
        <f t="shared" si="33"/>
        <v>-3171.3618177996063</v>
      </c>
      <c r="Z50" s="66">
        <f t="shared" si="33"/>
        <v>-3171.3618177996063</v>
      </c>
      <c r="AA50" s="66">
        <f>AA16</f>
        <v>25369.98746535577</v>
      </c>
      <c r="AB50" s="86">
        <f>AA50</f>
        <v>25369.98746535577</v>
      </c>
      <c r="AC50" s="86">
        <f>+AB50+AB51</f>
        <v>25369.98746535577</v>
      </c>
      <c r="AD50" s="86">
        <f>+AC50+AC51</f>
        <v>33261.74997228461</v>
      </c>
      <c r="AE50" s="86">
        <f>+AD50+AD51</f>
        <v>29450.519977827687</v>
      </c>
    </row>
    <row r="51" spans="1:31" ht="15.75" customHeight="1">
      <c r="A51" s="160" t="s">
        <v>79</v>
      </c>
      <c r="B51" s="160" t="s">
        <v>205</v>
      </c>
      <c r="C51" s="87">
        <f aca="true" t="shared" si="34" ref="C51:M51">+C16</f>
        <v>-3083.4</v>
      </c>
      <c r="D51" s="87">
        <f t="shared" si="34"/>
        <v>-3028.65</v>
      </c>
      <c r="E51" s="87">
        <f t="shared" si="34"/>
        <v>-2535.7325</v>
      </c>
      <c r="F51" s="87">
        <f t="shared" si="34"/>
        <v>-2504.630291666667</v>
      </c>
      <c r="G51" s="87">
        <f t="shared" si="34"/>
        <v>-2589.7264534722226</v>
      </c>
      <c r="H51" s="87">
        <f t="shared" si="34"/>
        <v>-2674.3043459143523</v>
      </c>
      <c r="I51" s="87">
        <f t="shared" si="34"/>
        <v>-2758.37260681578</v>
      </c>
      <c r="J51" s="87">
        <f t="shared" si="34"/>
        <v>-2841.9397300355167</v>
      </c>
      <c r="K51" s="87">
        <f t="shared" si="34"/>
        <v>-2925.0140678682583</v>
      </c>
      <c r="L51" s="87">
        <f t="shared" si="34"/>
        <v>-3007.603833403787</v>
      </c>
      <c r="M51" s="87">
        <f t="shared" si="34"/>
        <v>-3089.7171028470575</v>
      </c>
      <c r="N51" s="87">
        <v>0</v>
      </c>
      <c r="O51" s="62">
        <v>0</v>
      </c>
      <c r="P51" s="87">
        <f>P16-$O$16</f>
        <v>2374.91603029666</v>
      </c>
      <c r="Q51" s="87">
        <f>Q16-$O$16</f>
        <v>4750.510126755043</v>
      </c>
      <c r="R51" s="87">
        <f>R16-$O$16</f>
        <v>7126.770988272452</v>
      </c>
      <c r="S51" s="87">
        <f>S16-$O$16</f>
        <v>9503.687502097904</v>
      </c>
      <c r="T51" s="87">
        <f aca="true" t="shared" si="35" ref="T51:Z51">T16-$O$16</f>
        <v>11881.248740692932</v>
      </c>
      <c r="U51" s="87">
        <f t="shared" si="35"/>
        <v>14259.44395864471</v>
      </c>
      <c r="V51" s="87">
        <f t="shared" si="35"/>
        <v>16638.262589630624</v>
      </c>
      <c r="W51" s="87">
        <f t="shared" si="35"/>
        <v>19017.69424343344</v>
      </c>
      <c r="X51" s="87">
        <f t="shared" si="35"/>
        <v>21397.72870300621</v>
      </c>
      <c r="Y51" s="87">
        <f t="shared" si="35"/>
        <v>23778.3559215861</v>
      </c>
      <c r="Z51" s="87">
        <f t="shared" si="35"/>
        <v>26159.566019856324</v>
      </c>
      <c r="AA51" s="87">
        <v>0</v>
      </c>
      <c r="AB51" s="118">
        <v>0</v>
      </c>
      <c r="AC51" s="86">
        <f>+AC16-AC50</f>
        <v>7891.762506928841</v>
      </c>
      <c r="AD51" s="86">
        <f>+AD16-AD50</f>
        <v>-3811.229994456924</v>
      </c>
      <c r="AE51" s="86">
        <f>+AE16-AE50</f>
        <v>-15526.58399556554</v>
      </c>
    </row>
    <row r="52" spans="1:37" s="109" customFormat="1" ht="15.75" customHeight="1" thickBot="1">
      <c r="A52" s="183" t="s">
        <v>75</v>
      </c>
      <c r="B52" s="177" t="s">
        <v>74</v>
      </c>
      <c r="C52" s="202">
        <f aca="true" t="shared" si="36" ref="C52:AE52">SUM(C48:C51)</f>
        <v>-3083.4</v>
      </c>
      <c r="D52" s="202">
        <f t="shared" si="36"/>
        <v>11971.35</v>
      </c>
      <c r="E52" s="202">
        <f t="shared" si="36"/>
        <v>12464.2675</v>
      </c>
      <c r="F52" s="202">
        <f t="shared" si="36"/>
        <v>12495.369708333334</v>
      </c>
      <c r="G52" s="202">
        <f t="shared" si="36"/>
        <v>12410.273546527776</v>
      </c>
      <c r="H52" s="202">
        <f t="shared" si="36"/>
        <v>12325.695654085648</v>
      </c>
      <c r="I52" s="202">
        <f t="shared" si="36"/>
        <v>12241.62739318422</v>
      </c>
      <c r="J52" s="202">
        <f t="shared" si="36"/>
        <v>12158.060269964484</v>
      </c>
      <c r="K52" s="202">
        <f t="shared" si="36"/>
        <v>12074.985932131742</v>
      </c>
      <c r="L52" s="202">
        <f t="shared" si="36"/>
        <v>11992.396166596212</v>
      </c>
      <c r="M52" s="202">
        <f t="shared" si="36"/>
        <v>11910.282897152942</v>
      </c>
      <c r="N52" s="202">
        <f t="shared" si="36"/>
        <v>11828.638182200393</v>
      </c>
      <c r="O52" s="203">
        <f t="shared" si="36"/>
        <v>11828.638182200393</v>
      </c>
      <c r="P52" s="202">
        <f aca="true" t="shared" si="37" ref="P52:AB52">SUM(P48:P51)</f>
        <v>14203.554212497053</v>
      </c>
      <c r="Q52" s="202">
        <f t="shared" si="37"/>
        <v>16579.148308955435</v>
      </c>
      <c r="R52" s="202">
        <f t="shared" si="37"/>
        <v>18955.409170472845</v>
      </c>
      <c r="S52" s="202">
        <f t="shared" si="37"/>
        <v>21332.325684298296</v>
      </c>
      <c r="T52" s="202">
        <f t="shared" si="37"/>
        <v>23709.886922893325</v>
      </c>
      <c r="U52" s="202">
        <f t="shared" si="37"/>
        <v>26088.0821408451</v>
      </c>
      <c r="V52" s="202">
        <f t="shared" si="37"/>
        <v>28466.900771831017</v>
      </c>
      <c r="W52" s="202">
        <f t="shared" si="37"/>
        <v>30846.332425633835</v>
      </c>
      <c r="X52" s="202">
        <f t="shared" si="37"/>
        <v>33226.366885206604</v>
      </c>
      <c r="Y52" s="202">
        <f t="shared" si="37"/>
        <v>35606.99410378649</v>
      </c>
      <c r="Z52" s="202">
        <f t="shared" si="37"/>
        <v>37988.20420205672</v>
      </c>
      <c r="AA52" s="202">
        <f t="shared" si="37"/>
        <v>40369.98746535577</v>
      </c>
      <c r="AB52" s="203">
        <f t="shared" si="37"/>
        <v>40369.98746535577</v>
      </c>
      <c r="AC52" s="203">
        <f t="shared" si="36"/>
        <v>48261.74997228461</v>
      </c>
      <c r="AD52" s="203">
        <f t="shared" si="36"/>
        <v>44450.51997782769</v>
      </c>
      <c r="AE52" s="203">
        <f t="shared" si="36"/>
        <v>28923.935982262148</v>
      </c>
      <c r="AI52" s="73"/>
      <c r="AK52" s="110"/>
    </row>
    <row r="53" spans="1:31" ht="15.75" customHeight="1" thickTop="1">
      <c r="A53" s="132" t="s">
        <v>169</v>
      </c>
      <c r="B53" s="37"/>
      <c r="C53" s="66">
        <f aca="true" t="shared" si="38" ref="C53:AE53">+C40-C45-C52</f>
        <v>0</v>
      </c>
      <c r="D53" s="66">
        <f t="shared" si="38"/>
        <v>0</v>
      </c>
      <c r="E53" s="66">
        <f t="shared" si="38"/>
        <v>0</v>
      </c>
      <c r="F53" s="66">
        <f t="shared" si="38"/>
        <v>0</v>
      </c>
      <c r="G53" s="66">
        <f t="shared" si="38"/>
        <v>0</v>
      </c>
      <c r="H53" s="66">
        <f t="shared" si="38"/>
        <v>0</v>
      </c>
      <c r="I53" s="66">
        <f t="shared" si="38"/>
        <v>0</v>
      </c>
      <c r="J53" s="66">
        <f t="shared" si="38"/>
        <v>0</v>
      </c>
      <c r="K53" s="66">
        <f t="shared" si="38"/>
        <v>0</v>
      </c>
      <c r="L53" s="66">
        <f t="shared" si="38"/>
        <v>0</v>
      </c>
      <c r="M53" s="66">
        <f t="shared" si="38"/>
        <v>0</v>
      </c>
      <c r="N53" s="66">
        <f t="shared" si="38"/>
        <v>0</v>
      </c>
      <c r="O53" s="86">
        <f t="shared" si="38"/>
        <v>0</v>
      </c>
      <c r="P53" s="66">
        <f t="shared" si="38"/>
        <v>0</v>
      </c>
      <c r="Q53" s="66">
        <f t="shared" si="38"/>
        <v>0</v>
      </c>
      <c r="R53" s="66">
        <f t="shared" si="38"/>
        <v>0</v>
      </c>
      <c r="S53" s="66">
        <f t="shared" si="38"/>
        <v>0</v>
      </c>
      <c r="T53" s="66">
        <f t="shared" si="38"/>
        <v>0</v>
      </c>
      <c r="U53" s="66">
        <f t="shared" si="38"/>
        <v>0</v>
      </c>
      <c r="V53" s="66">
        <f t="shared" si="38"/>
        <v>0</v>
      </c>
      <c r="W53" s="66">
        <f t="shared" si="38"/>
        <v>0</v>
      </c>
      <c r="X53" s="66">
        <f t="shared" si="38"/>
        <v>0</v>
      </c>
      <c r="Y53" s="66">
        <f t="shared" si="38"/>
        <v>0</v>
      </c>
      <c r="Z53" s="66">
        <f t="shared" si="38"/>
        <v>0</v>
      </c>
      <c r="AA53" s="66">
        <f t="shared" si="38"/>
        <v>0</v>
      </c>
      <c r="AB53" s="86">
        <f t="shared" si="38"/>
        <v>0</v>
      </c>
      <c r="AC53" s="86">
        <f t="shared" si="38"/>
        <v>0</v>
      </c>
      <c r="AD53" s="86">
        <f t="shared" si="38"/>
        <v>0</v>
      </c>
      <c r="AE53" s="86">
        <f t="shared" si="38"/>
        <v>0</v>
      </c>
    </row>
    <row r="54" spans="2:20" ht="15.75" customHeight="1" thickBot="1">
      <c r="B54" s="37"/>
      <c r="C54" s="131"/>
      <c r="D54" s="131"/>
      <c r="E54" s="131"/>
      <c r="F54" s="131"/>
      <c r="G54" s="131"/>
      <c r="P54" s="131"/>
      <c r="Q54" s="131"/>
      <c r="R54" s="131"/>
      <c r="S54" s="131"/>
      <c r="T54" s="131"/>
    </row>
    <row r="55" spans="1:22" ht="15.75" customHeight="1">
      <c r="A55" s="195" t="s">
        <v>96</v>
      </c>
      <c r="B55" s="196" t="s">
        <v>96</v>
      </c>
      <c r="C55" s="184" t="s">
        <v>95</v>
      </c>
      <c r="D55" s="184" t="s">
        <v>89</v>
      </c>
      <c r="E55" s="184" t="s">
        <v>90</v>
      </c>
      <c r="F55" s="184" t="s">
        <v>91</v>
      </c>
      <c r="G55" s="184" t="s">
        <v>92</v>
      </c>
      <c r="H55" s="185" t="s">
        <v>93</v>
      </c>
      <c r="P55" s="38"/>
      <c r="Q55" s="38"/>
      <c r="R55" s="38"/>
      <c r="S55" s="38"/>
      <c r="T55" s="38"/>
      <c r="U55" s="38"/>
      <c r="V55" s="38"/>
    </row>
    <row r="56" spans="1:31" ht="15.75" customHeight="1" thickBot="1">
      <c r="A56" s="186">
        <f>IRR(C56:H56)</f>
        <v>0.7564476423664865</v>
      </c>
      <c r="B56" s="204">
        <f>A56</f>
        <v>0.7564476423664865</v>
      </c>
      <c r="C56" s="187">
        <f>-('A&amp;L'!N28+'A&amp;L'!N23)</f>
        <v>-15000</v>
      </c>
      <c r="D56" s="187">
        <f>O30</f>
        <v>10016.373535311068</v>
      </c>
      <c r="E56" s="187">
        <f>AB30-O30</f>
        <v>28136.738968538295</v>
      </c>
      <c r="F56" s="187">
        <f>AC30-AB30</f>
        <v>7935.137499230128</v>
      </c>
      <c r="G56" s="187">
        <f>AD30-AC30</f>
        <v>-3536.530000615894</v>
      </c>
      <c r="H56" s="188">
        <f>AE30-AD30</f>
        <v>-15306.824000492717</v>
      </c>
      <c r="I56" s="41">
        <f>SUM(D56:H56)-AE30</f>
        <v>0</v>
      </c>
      <c r="P56" s="38"/>
      <c r="Q56" s="38"/>
      <c r="R56" s="38"/>
      <c r="S56" s="38"/>
      <c r="T56" s="38"/>
      <c r="U56" s="38"/>
      <c r="V56" s="38"/>
      <c r="AB56" s="41" t="s">
        <v>0</v>
      </c>
      <c r="AC56" s="41" t="s">
        <v>0</v>
      </c>
      <c r="AD56" s="41" t="s">
        <v>0</v>
      </c>
      <c r="AE56" s="41" t="s">
        <v>0</v>
      </c>
    </row>
    <row r="57" spans="1:22" ht="15.75" customHeight="1">
      <c r="A57" s="189"/>
      <c r="B57" s="189"/>
      <c r="C57" s="189"/>
      <c r="D57" s="189"/>
      <c r="E57" s="189"/>
      <c r="F57" s="189"/>
      <c r="G57" s="189"/>
      <c r="H57" s="189"/>
      <c r="P57" s="38"/>
      <c r="Q57" s="38"/>
      <c r="R57" s="38"/>
      <c r="S57" s="38"/>
      <c r="T57" s="38"/>
      <c r="U57" s="38"/>
      <c r="V57" s="38"/>
    </row>
    <row r="58" spans="1:20" ht="15.75" customHeight="1">
      <c r="A58" s="189"/>
      <c r="B58" s="189"/>
      <c r="C58" s="190"/>
      <c r="D58" s="131"/>
      <c r="E58" s="131"/>
      <c r="F58" s="131"/>
      <c r="G58" s="131"/>
      <c r="P58" s="190"/>
      <c r="Q58" s="131"/>
      <c r="R58" s="131"/>
      <c r="S58" s="131"/>
      <c r="T58" s="131"/>
    </row>
    <row r="59" spans="1:20" ht="15.75" customHeight="1">
      <c r="A59" s="189"/>
      <c r="B59" s="189"/>
      <c r="C59" s="190"/>
      <c r="D59" s="131"/>
      <c r="E59" s="131"/>
      <c r="F59" s="131"/>
      <c r="G59" s="131"/>
      <c r="P59" s="190"/>
      <c r="Q59" s="131"/>
      <c r="R59" s="131"/>
      <c r="S59" s="131"/>
      <c r="T59" s="131"/>
    </row>
    <row r="60" spans="1:20" ht="15.75" customHeight="1">
      <c r="A60" s="37"/>
      <c r="B60" s="37"/>
      <c r="C60" s="190"/>
      <c r="D60" s="131"/>
      <c r="E60" s="131"/>
      <c r="F60" s="131"/>
      <c r="G60" s="131"/>
      <c r="P60" s="190"/>
      <c r="Q60" s="131"/>
      <c r="R60" s="131"/>
      <c r="S60" s="131"/>
      <c r="T60" s="131"/>
    </row>
    <row r="61" spans="1:20" ht="15.75" customHeight="1">
      <c r="A61" s="37"/>
      <c r="B61" s="37"/>
      <c r="C61" s="131"/>
      <c r="D61" s="131"/>
      <c r="E61" s="131"/>
      <c r="F61" s="131"/>
      <c r="G61" s="131"/>
      <c r="P61" s="131"/>
      <c r="Q61" s="131"/>
      <c r="R61" s="131"/>
      <c r="S61" s="131"/>
      <c r="T61" s="131"/>
    </row>
    <row r="64" spans="3:37" ht="15.75" customHeight="1">
      <c r="C64" s="38"/>
      <c r="D64" s="38"/>
      <c r="E64" s="38"/>
      <c r="F64" s="38"/>
      <c r="G64" s="38"/>
      <c r="H64" s="38"/>
      <c r="I64" s="38"/>
      <c r="P64" s="38"/>
      <c r="Q64" s="38"/>
      <c r="R64" s="38"/>
      <c r="S64" s="38"/>
      <c r="T64" s="38"/>
      <c r="U64" s="38"/>
      <c r="V64" s="38"/>
      <c r="AD64" s="38"/>
      <c r="AG64" s="38"/>
      <c r="AI64" s="38"/>
      <c r="AJ64" s="38"/>
      <c r="AK64" s="38"/>
    </row>
    <row r="65" spans="3:37" ht="15.75" customHeight="1">
      <c r="C65" s="38"/>
      <c r="D65" s="38"/>
      <c r="E65" s="38"/>
      <c r="F65" s="38"/>
      <c r="G65" s="38"/>
      <c r="H65" s="38"/>
      <c r="I65" s="38"/>
      <c r="P65" s="38"/>
      <c r="Q65" s="38"/>
      <c r="R65" s="38"/>
      <c r="S65" s="38"/>
      <c r="T65" s="38"/>
      <c r="U65" s="38"/>
      <c r="V65" s="38"/>
      <c r="AD65" s="38"/>
      <c r="AG65" s="38"/>
      <c r="AI65" s="38"/>
      <c r="AJ65" s="38"/>
      <c r="AK65" s="38"/>
    </row>
    <row r="66" spans="3:37" ht="15.75" customHeight="1">
      <c r="C66" s="38"/>
      <c r="D66" s="38"/>
      <c r="E66" s="38"/>
      <c r="F66" s="38"/>
      <c r="G66" s="38"/>
      <c r="H66" s="38"/>
      <c r="I66" s="38"/>
      <c r="P66" s="38"/>
      <c r="Q66" s="38"/>
      <c r="R66" s="38"/>
      <c r="S66" s="38"/>
      <c r="T66" s="38"/>
      <c r="U66" s="38"/>
      <c r="V66" s="38"/>
      <c r="AD66" s="38"/>
      <c r="AG66" s="38"/>
      <c r="AI66" s="38"/>
      <c r="AJ66" s="38"/>
      <c r="AK66" s="38"/>
    </row>
    <row r="67" spans="3:37" ht="15.75" customHeight="1">
      <c r="C67" s="38"/>
      <c r="D67" s="38"/>
      <c r="E67" s="38"/>
      <c r="F67" s="38"/>
      <c r="G67" s="38"/>
      <c r="H67" s="38"/>
      <c r="I67" s="38"/>
      <c r="P67" s="38"/>
      <c r="Q67" s="38"/>
      <c r="R67" s="38"/>
      <c r="S67" s="38"/>
      <c r="T67" s="38"/>
      <c r="U67" s="38"/>
      <c r="V67" s="38"/>
      <c r="AD67" s="38"/>
      <c r="AG67" s="38"/>
      <c r="AI67" s="38"/>
      <c r="AJ67" s="38"/>
      <c r="AK67" s="38"/>
    </row>
    <row r="68" spans="3:37" ht="15.75" customHeight="1">
      <c r="C68" s="38"/>
      <c r="D68" s="38"/>
      <c r="E68" s="38"/>
      <c r="F68" s="38"/>
      <c r="G68" s="38"/>
      <c r="H68" s="38"/>
      <c r="I68" s="38"/>
      <c r="P68" s="38"/>
      <c r="Q68" s="38"/>
      <c r="R68" s="38"/>
      <c r="S68" s="38"/>
      <c r="T68" s="38"/>
      <c r="U68" s="38"/>
      <c r="V68" s="38"/>
      <c r="AD68" s="38"/>
      <c r="AG68" s="38"/>
      <c r="AI68" s="38"/>
      <c r="AJ68" s="38"/>
      <c r="AK68" s="38"/>
    </row>
    <row r="69" spans="3:37" ht="15.75" customHeight="1">
      <c r="C69" s="38"/>
      <c r="D69" s="38"/>
      <c r="E69" s="38"/>
      <c r="F69" s="38"/>
      <c r="G69" s="38"/>
      <c r="H69" s="38"/>
      <c r="I69" s="38"/>
      <c r="P69" s="38"/>
      <c r="Q69" s="38"/>
      <c r="R69" s="38"/>
      <c r="S69" s="38"/>
      <c r="T69" s="38"/>
      <c r="U69" s="38"/>
      <c r="V69" s="38"/>
      <c r="AD69" s="38"/>
      <c r="AG69" s="38"/>
      <c r="AI69" s="38"/>
      <c r="AJ69" s="38"/>
      <c r="AK69" s="38"/>
    </row>
    <row r="70" spans="3:37" ht="15.75" customHeight="1">
      <c r="C70" s="38"/>
      <c r="D70" s="38"/>
      <c r="E70" s="38"/>
      <c r="F70" s="38"/>
      <c r="G70" s="38"/>
      <c r="H70" s="38"/>
      <c r="I70" s="38"/>
      <c r="P70" s="38"/>
      <c r="Q70" s="38"/>
      <c r="R70" s="38"/>
      <c r="S70" s="38"/>
      <c r="T70" s="38"/>
      <c r="U70" s="38"/>
      <c r="V70" s="38"/>
      <c r="AD70" s="38"/>
      <c r="AG70" s="38"/>
      <c r="AI70" s="38"/>
      <c r="AJ70" s="38"/>
      <c r="AK70" s="38"/>
    </row>
    <row r="71" spans="3:37" ht="15.75" customHeight="1">
      <c r="C71" s="38"/>
      <c r="D71" s="38"/>
      <c r="E71" s="38"/>
      <c r="F71" s="38"/>
      <c r="G71" s="38"/>
      <c r="H71" s="38"/>
      <c r="I71" s="38"/>
      <c r="P71" s="38"/>
      <c r="Q71" s="38"/>
      <c r="R71" s="38"/>
      <c r="S71" s="38"/>
      <c r="T71" s="38"/>
      <c r="U71" s="38"/>
      <c r="V71" s="38"/>
      <c r="AD71" s="38"/>
      <c r="AG71" s="38"/>
      <c r="AI71" s="38"/>
      <c r="AJ71" s="38"/>
      <c r="AK71" s="38"/>
    </row>
    <row r="72" spans="3:37" ht="15.75" customHeight="1">
      <c r="C72" s="38"/>
      <c r="D72" s="38"/>
      <c r="E72" s="38"/>
      <c r="F72" s="38"/>
      <c r="G72" s="38"/>
      <c r="H72" s="38"/>
      <c r="I72" s="38"/>
      <c r="P72" s="38"/>
      <c r="Q72" s="38"/>
      <c r="R72" s="38"/>
      <c r="S72" s="38"/>
      <c r="T72" s="38"/>
      <c r="U72" s="38"/>
      <c r="V72" s="38"/>
      <c r="AD72" s="38"/>
      <c r="AG72" s="38"/>
      <c r="AI72" s="38"/>
      <c r="AJ72" s="38"/>
      <c r="AK72" s="38"/>
    </row>
    <row r="73" spans="3:37" ht="15.75" customHeight="1">
      <c r="C73" s="38"/>
      <c r="D73" s="38"/>
      <c r="E73" s="38"/>
      <c r="F73" s="38"/>
      <c r="G73" s="38"/>
      <c r="H73" s="38"/>
      <c r="I73" s="38"/>
      <c r="P73" s="38"/>
      <c r="Q73" s="38"/>
      <c r="R73" s="38"/>
      <c r="S73" s="38"/>
      <c r="T73" s="38"/>
      <c r="U73" s="38"/>
      <c r="V73" s="38"/>
      <c r="AD73" s="38"/>
      <c r="AG73" s="38"/>
      <c r="AI73" s="38"/>
      <c r="AJ73" s="38"/>
      <c r="AK73" s="38"/>
    </row>
    <row r="74" spans="3:37" ht="15.75" customHeight="1">
      <c r="C74" s="38"/>
      <c r="D74" s="38"/>
      <c r="E74" s="38"/>
      <c r="F74" s="38"/>
      <c r="G74" s="38"/>
      <c r="H74" s="38"/>
      <c r="I74" s="38"/>
      <c r="P74" s="38"/>
      <c r="Q74" s="38"/>
      <c r="R74" s="38"/>
      <c r="S74" s="38"/>
      <c r="T74" s="38"/>
      <c r="U74" s="38"/>
      <c r="V74" s="38"/>
      <c r="AD74" s="38"/>
      <c r="AG74" s="38"/>
      <c r="AI74" s="38"/>
      <c r="AJ74" s="38"/>
      <c r="AK74" s="38"/>
    </row>
    <row r="75" spans="3:37" ht="15.75" customHeight="1">
      <c r="C75" s="38"/>
      <c r="D75" s="38"/>
      <c r="E75" s="38"/>
      <c r="F75" s="38"/>
      <c r="G75" s="38"/>
      <c r="H75" s="38"/>
      <c r="I75" s="38"/>
      <c r="P75" s="38"/>
      <c r="Q75" s="38"/>
      <c r="R75" s="38"/>
      <c r="S75" s="38"/>
      <c r="T75" s="38"/>
      <c r="U75" s="38"/>
      <c r="V75" s="38"/>
      <c r="AD75" s="38"/>
      <c r="AG75" s="38"/>
      <c r="AI75" s="38"/>
      <c r="AJ75" s="38"/>
      <c r="AK75" s="38"/>
    </row>
    <row r="76" spans="3:37" ht="15.75" customHeight="1">
      <c r="C76" s="38"/>
      <c r="D76" s="38"/>
      <c r="E76" s="38"/>
      <c r="F76" s="38"/>
      <c r="G76" s="38"/>
      <c r="H76" s="38"/>
      <c r="I76" s="38"/>
      <c r="P76" s="38"/>
      <c r="Q76" s="38"/>
      <c r="R76" s="38"/>
      <c r="S76" s="38"/>
      <c r="T76" s="38"/>
      <c r="U76" s="38"/>
      <c r="V76" s="38"/>
      <c r="AD76" s="38"/>
      <c r="AG76" s="38"/>
      <c r="AI76" s="38"/>
      <c r="AJ76" s="38"/>
      <c r="AK76" s="38"/>
    </row>
    <row r="77" spans="3:37" ht="15.75" customHeight="1">
      <c r="C77" s="38"/>
      <c r="D77" s="38"/>
      <c r="E77" s="38"/>
      <c r="F77" s="38"/>
      <c r="G77" s="38"/>
      <c r="H77" s="38"/>
      <c r="I77" s="38"/>
      <c r="P77" s="38"/>
      <c r="Q77" s="38"/>
      <c r="R77" s="38"/>
      <c r="S77" s="38"/>
      <c r="T77" s="38"/>
      <c r="U77" s="38"/>
      <c r="V77" s="38"/>
      <c r="AD77" s="38"/>
      <c r="AG77" s="38"/>
      <c r="AI77" s="38"/>
      <c r="AJ77" s="38"/>
      <c r="AK77" s="38"/>
    </row>
    <row r="78" spans="3:37" ht="15.75" customHeight="1">
      <c r="C78" s="38"/>
      <c r="D78" s="38"/>
      <c r="E78" s="38"/>
      <c r="F78" s="38"/>
      <c r="G78" s="38"/>
      <c r="H78" s="38"/>
      <c r="I78" s="38"/>
      <c r="P78" s="38"/>
      <c r="Q78" s="38"/>
      <c r="R78" s="38"/>
      <c r="S78" s="38"/>
      <c r="T78" s="38"/>
      <c r="U78" s="38"/>
      <c r="V78" s="38"/>
      <c r="AD78" s="38"/>
      <c r="AG78" s="38"/>
      <c r="AI78" s="38"/>
      <c r="AJ78" s="38"/>
      <c r="AK78" s="38"/>
    </row>
    <row r="79" spans="3:37" ht="15.75" customHeight="1">
      <c r="C79" s="38"/>
      <c r="D79" s="38"/>
      <c r="E79" s="38"/>
      <c r="F79" s="38"/>
      <c r="G79" s="38"/>
      <c r="H79" s="38"/>
      <c r="I79" s="38"/>
      <c r="P79" s="38"/>
      <c r="Q79" s="38"/>
      <c r="R79" s="38"/>
      <c r="S79" s="38"/>
      <c r="T79" s="38"/>
      <c r="U79" s="38"/>
      <c r="V79" s="38"/>
      <c r="AD79" s="38"/>
      <c r="AG79" s="38"/>
      <c r="AI79" s="38"/>
      <c r="AJ79" s="38"/>
      <c r="AK79" s="38"/>
    </row>
    <row r="80" spans="3:37" ht="15.75" customHeight="1">
      <c r="C80" s="38"/>
      <c r="D80" s="38"/>
      <c r="E80" s="38"/>
      <c r="F80" s="38"/>
      <c r="G80" s="38"/>
      <c r="H80" s="38"/>
      <c r="I80" s="38"/>
      <c r="P80" s="38"/>
      <c r="Q80" s="38"/>
      <c r="R80" s="38"/>
      <c r="S80" s="38"/>
      <c r="T80" s="38"/>
      <c r="U80" s="38"/>
      <c r="V80" s="38"/>
      <c r="AD80" s="38"/>
      <c r="AG80" s="38"/>
      <c r="AI80" s="38"/>
      <c r="AJ80" s="38"/>
      <c r="AK80" s="38"/>
    </row>
    <row r="81" spans="3:37" ht="15.75" customHeight="1">
      <c r="C81" s="38"/>
      <c r="D81" s="38"/>
      <c r="E81" s="38"/>
      <c r="F81" s="38"/>
      <c r="G81" s="38"/>
      <c r="H81" s="38"/>
      <c r="I81" s="38"/>
      <c r="P81" s="38"/>
      <c r="Q81" s="38"/>
      <c r="R81" s="38"/>
      <c r="S81" s="38"/>
      <c r="T81" s="38"/>
      <c r="U81" s="38"/>
      <c r="V81" s="38"/>
      <c r="AD81" s="38"/>
      <c r="AG81" s="38"/>
      <c r="AI81" s="38"/>
      <c r="AJ81" s="38"/>
      <c r="AK81" s="38"/>
    </row>
    <row r="82" spans="3:37" ht="15.75" customHeight="1">
      <c r="C82" s="38"/>
      <c r="D82" s="38"/>
      <c r="E82" s="38"/>
      <c r="F82" s="38"/>
      <c r="G82" s="38"/>
      <c r="H82" s="38"/>
      <c r="I82" s="38"/>
      <c r="P82" s="38"/>
      <c r="Q82" s="38"/>
      <c r="R82" s="38"/>
      <c r="S82" s="38"/>
      <c r="T82" s="38"/>
      <c r="U82" s="38"/>
      <c r="V82" s="38"/>
      <c r="AD82" s="38"/>
      <c r="AG82" s="38"/>
      <c r="AI82" s="38"/>
      <c r="AJ82" s="38"/>
      <c r="AK82" s="38"/>
    </row>
    <row r="83" spans="3:37" ht="15.75" customHeight="1">
      <c r="C83" s="38"/>
      <c r="D83" s="38"/>
      <c r="E83" s="38"/>
      <c r="F83" s="38"/>
      <c r="G83" s="38"/>
      <c r="H83" s="38"/>
      <c r="I83" s="38"/>
      <c r="P83" s="38"/>
      <c r="Q83" s="38"/>
      <c r="R83" s="38"/>
      <c r="S83" s="38"/>
      <c r="T83" s="38"/>
      <c r="U83" s="38"/>
      <c r="V83" s="38"/>
      <c r="AD83" s="38"/>
      <c r="AG83" s="38"/>
      <c r="AI83" s="38"/>
      <c r="AJ83" s="38"/>
      <c r="AK83" s="38"/>
    </row>
    <row r="84" spans="3:37" ht="15.75" customHeight="1">
      <c r="C84" s="38"/>
      <c r="D84" s="38"/>
      <c r="E84" s="38"/>
      <c r="F84" s="38"/>
      <c r="G84" s="38"/>
      <c r="H84" s="38"/>
      <c r="I84" s="38"/>
      <c r="P84" s="38"/>
      <c r="Q84" s="38"/>
      <c r="R84" s="38"/>
      <c r="S84" s="38"/>
      <c r="T84" s="38"/>
      <c r="U84" s="38"/>
      <c r="V84" s="38"/>
      <c r="AD84" s="38"/>
      <c r="AG84" s="38"/>
      <c r="AI84" s="38"/>
      <c r="AJ84" s="38"/>
      <c r="AK84" s="38"/>
    </row>
    <row r="85" spans="3:37" ht="15.75" customHeight="1">
      <c r="C85" s="38"/>
      <c r="D85" s="38"/>
      <c r="E85" s="38"/>
      <c r="F85" s="38"/>
      <c r="G85" s="38"/>
      <c r="H85" s="38"/>
      <c r="I85" s="38"/>
      <c r="P85" s="38"/>
      <c r="Q85" s="38"/>
      <c r="R85" s="38"/>
      <c r="S85" s="38"/>
      <c r="T85" s="38"/>
      <c r="U85" s="38"/>
      <c r="V85" s="38"/>
      <c r="AD85" s="38"/>
      <c r="AG85" s="38"/>
      <c r="AI85" s="38"/>
      <c r="AJ85" s="38"/>
      <c r="AK85" s="38"/>
    </row>
    <row r="86" spans="3:37" ht="15.75" customHeight="1">
      <c r="C86" s="38"/>
      <c r="D86" s="38"/>
      <c r="E86" s="38"/>
      <c r="F86" s="38"/>
      <c r="G86" s="38"/>
      <c r="H86" s="38"/>
      <c r="I86" s="38"/>
      <c r="P86" s="38"/>
      <c r="Q86" s="38"/>
      <c r="R86" s="38"/>
      <c r="S86" s="38"/>
      <c r="T86" s="38"/>
      <c r="U86" s="38"/>
      <c r="V86" s="38"/>
      <c r="AD86" s="38"/>
      <c r="AG86" s="38"/>
      <c r="AI86" s="38"/>
      <c r="AJ86" s="38"/>
      <c r="AK86" s="38"/>
    </row>
    <row r="87" spans="3:37" ht="15.75" customHeight="1">
      <c r="C87" s="38"/>
      <c r="D87" s="38"/>
      <c r="E87" s="38"/>
      <c r="F87" s="38"/>
      <c r="G87" s="38"/>
      <c r="H87" s="38"/>
      <c r="I87" s="38"/>
      <c r="P87" s="38"/>
      <c r="Q87" s="38"/>
      <c r="R87" s="38"/>
      <c r="S87" s="38"/>
      <c r="T87" s="38"/>
      <c r="U87" s="38"/>
      <c r="V87" s="38"/>
      <c r="AD87" s="38"/>
      <c r="AG87" s="38"/>
      <c r="AI87" s="38"/>
      <c r="AJ87" s="38"/>
      <c r="AK87" s="38"/>
    </row>
    <row r="88" spans="3:37" ht="15.75" customHeight="1">
      <c r="C88" s="38"/>
      <c r="D88" s="38"/>
      <c r="E88" s="38"/>
      <c r="F88" s="38"/>
      <c r="G88" s="38"/>
      <c r="H88" s="38"/>
      <c r="I88" s="38"/>
      <c r="P88" s="38"/>
      <c r="Q88" s="38"/>
      <c r="R88" s="38"/>
      <c r="S88" s="38"/>
      <c r="T88" s="38"/>
      <c r="U88" s="38"/>
      <c r="V88" s="38"/>
      <c r="AD88" s="38"/>
      <c r="AG88" s="38"/>
      <c r="AI88" s="38"/>
      <c r="AJ88" s="38"/>
      <c r="AK88" s="38"/>
    </row>
    <row r="90" spans="3:37" ht="15.75" customHeight="1">
      <c r="C90" s="38"/>
      <c r="D90" s="38"/>
      <c r="E90" s="38"/>
      <c r="F90" s="38"/>
      <c r="G90" s="38"/>
      <c r="H90" s="38"/>
      <c r="I90" s="38"/>
      <c r="P90" s="38"/>
      <c r="Q90" s="38"/>
      <c r="R90" s="38"/>
      <c r="S90" s="38"/>
      <c r="T90" s="38"/>
      <c r="U90" s="38"/>
      <c r="V90" s="38"/>
      <c r="AD90" s="38"/>
      <c r="AG90" s="38"/>
      <c r="AI90" s="38"/>
      <c r="AJ90" s="38"/>
      <c r="AK90" s="38"/>
    </row>
    <row r="91" spans="3:37" ht="15.75" customHeight="1">
      <c r="C91" s="38"/>
      <c r="D91" s="38"/>
      <c r="E91" s="38"/>
      <c r="F91" s="38"/>
      <c r="G91" s="38"/>
      <c r="H91" s="38"/>
      <c r="I91" s="38"/>
      <c r="P91" s="38"/>
      <c r="Q91" s="38"/>
      <c r="R91" s="38"/>
      <c r="S91" s="38"/>
      <c r="T91" s="38"/>
      <c r="U91" s="38"/>
      <c r="V91" s="38"/>
      <c r="AD91" s="38"/>
      <c r="AG91" s="38"/>
      <c r="AI91" s="38"/>
      <c r="AJ91" s="38"/>
      <c r="AK91" s="38"/>
    </row>
    <row r="92" spans="3:37" ht="15.75" customHeight="1">
      <c r="C92" s="38"/>
      <c r="D92" s="38"/>
      <c r="E92" s="38"/>
      <c r="F92" s="38"/>
      <c r="G92" s="38"/>
      <c r="H92" s="38"/>
      <c r="I92" s="38"/>
      <c r="P92" s="38"/>
      <c r="Q92" s="38"/>
      <c r="R92" s="38"/>
      <c r="S92" s="38"/>
      <c r="T92" s="38"/>
      <c r="U92" s="38"/>
      <c r="V92" s="38"/>
      <c r="AD92" s="38"/>
      <c r="AG92" s="38"/>
      <c r="AI92" s="38"/>
      <c r="AJ92" s="38"/>
      <c r="AK92" s="38"/>
    </row>
    <row r="94" spans="3:37" ht="15.75" customHeight="1">
      <c r="C94" s="38"/>
      <c r="D94" s="38"/>
      <c r="E94" s="38"/>
      <c r="F94" s="38"/>
      <c r="G94" s="38"/>
      <c r="H94" s="38"/>
      <c r="I94" s="38"/>
      <c r="P94" s="38"/>
      <c r="Q94" s="38"/>
      <c r="R94" s="38"/>
      <c r="S94" s="38"/>
      <c r="T94" s="38"/>
      <c r="U94" s="38"/>
      <c r="V94" s="38"/>
      <c r="AD94" s="38"/>
      <c r="AG94" s="38"/>
      <c r="AI94" s="38"/>
      <c r="AJ94" s="38"/>
      <c r="AK94" s="38"/>
    </row>
    <row r="95" spans="3:37" ht="15.75" customHeight="1">
      <c r="C95" s="38"/>
      <c r="D95" s="38"/>
      <c r="E95" s="38"/>
      <c r="F95" s="38"/>
      <c r="G95" s="38"/>
      <c r="H95" s="38"/>
      <c r="I95" s="38"/>
      <c r="P95" s="38"/>
      <c r="Q95" s="38"/>
      <c r="R95" s="38"/>
      <c r="S95" s="38"/>
      <c r="T95" s="38"/>
      <c r="U95" s="38"/>
      <c r="V95" s="38"/>
      <c r="AD95" s="38"/>
      <c r="AG95" s="38"/>
      <c r="AI95" s="38"/>
      <c r="AJ95" s="38"/>
      <c r="AK95" s="38"/>
    </row>
    <row r="99" spans="12:25" ht="15.75" customHeight="1">
      <c r="L99" s="109"/>
      <c r="Y99" s="109"/>
    </row>
    <row r="104" spans="30:42" ht="15.75" customHeight="1">
      <c r="AD104" s="191"/>
      <c r="AE104" s="109"/>
      <c r="AF104" s="109"/>
      <c r="AH104" s="109"/>
      <c r="AK104" s="110"/>
      <c r="AL104" s="109"/>
      <c r="AM104" s="109"/>
      <c r="AN104" s="109"/>
      <c r="AO104" s="109"/>
      <c r="AP104" s="109"/>
    </row>
    <row r="105" spans="43:46" ht="15.75" customHeight="1">
      <c r="AQ105" s="109"/>
      <c r="AR105" s="109"/>
      <c r="AS105" s="109"/>
      <c r="AT105" s="109"/>
    </row>
    <row r="106" spans="1:29" ht="15.75" customHeight="1">
      <c r="A106" s="109"/>
      <c r="B106" s="109"/>
      <c r="C106" s="145"/>
      <c r="D106" s="145"/>
      <c r="E106" s="145"/>
      <c r="F106" s="145"/>
      <c r="G106" s="145"/>
      <c r="H106" s="145"/>
      <c r="I106" s="145"/>
      <c r="J106" s="109"/>
      <c r="K106" s="109"/>
      <c r="M106" s="109"/>
      <c r="N106" s="109"/>
      <c r="O106" s="109"/>
      <c r="P106" s="145"/>
      <c r="Q106" s="145"/>
      <c r="R106" s="145"/>
      <c r="S106" s="145"/>
      <c r="T106" s="145"/>
      <c r="U106" s="145"/>
      <c r="V106" s="145"/>
      <c r="W106" s="109"/>
      <c r="X106" s="109"/>
      <c r="Z106" s="109"/>
      <c r="AA106" s="109"/>
      <c r="AB106" s="109"/>
      <c r="AC106" s="109"/>
    </row>
    <row r="107" spans="1:46" s="109" customFormat="1" ht="15.75" customHeight="1">
      <c r="A107" s="38"/>
      <c r="B107" s="38"/>
      <c r="C107" s="41"/>
      <c r="D107" s="41"/>
      <c r="E107" s="41"/>
      <c r="F107" s="41"/>
      <c r="G107" s="41"/>
      <c r="H107" s="41"/>
      <c r="I107" s="41"/>
      <c r="J107" s="38"/>
      <c r="K107" s="38"/>
      <c r="M107" s="38"/>
      <c r="N107" s="38"/>
      <c r="O107" s="38"/>
      <c r="P107" s="41"/>
      <c r="Q107" s="41"/>
      <c r="R107" s="41"/>
      <c r="S107" s="41"/>
      <c r="T107" s="41"/>
      <c r="U107" s="41"/>
      <c r="V107" s="41"/>
      <c r="W107" s="38"/>
      <c r="X107" s="38"/>
      <c r="Z107" s="38"/>
      <c r="AA107" s="38"/>
      <c r="AB107" s="38"/>
      <c r="AC107" s="38"/>
      <c r="AD107" s="156"/>
      <c r="AE107" s="38"/>
      <c r="AF107" s="38"/>
      <c r="AH107" s="38"/>
      <c r="AK107" s="119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9" spans="12:25" ht="15.75" customHeight="1">
      <c r="L109" s="192"/>
      <c r="Y109" s="192"/>
    </row>
    <row r="112" spans="30:42" ht="15.75" customHeight="1">
      <c r="AD112" s="191"/>
      <c r="AE112" s="109"/>
      <c r="AF112" s="109"/>
      <c r="AH112" s="109"/>
      <c r="AK112" s="110"/>
      <c r="AL112" s="109"/>
      <c r="AM112" s="109"/>
      <c r="AN112" s="109"/>
      <c r="AO112" s="109"/>
      <c r="AP112" s="109"/>
    </row>
    <row r="113" spans="43:46" ht="15.75" customHeight="1">
      <c r="AQ113" s="109"/>
      <c r="AR113" s="109"/>
      <c r="AS113" s="109"/>
      <c r="AT113" s="109"/>
    </row>
    <row r="114" spans="1:42" ht="15.75" customHeight="1">
      <c r="A114" s="109"/>
      <c r="B114" s="109"/>
      <c r="C114" s="145"/>
      <c r="D114" s="145"/>
      <c r="E114" s="145"/>
      <c r="F114" s="145"/>
      <c r="G114" s="145"/>
      <c r="H114" s="145"/>
      <c r="I114" s="145"/>
      <c r="J114" s="109"/>
      <c r="K114" s="109"/>
      <c r="M114" s="109"/>
      <c r="N114" s="109"/>
      <c r="O114" s="109"/>
      <c r="P114" s="145"/>
      <c r="Q114" s="145"/>
      <c r="R114" s="145"/>
      <c r="S114" s="145"/>
      <c r="T114" s="145"/>
      <c r="U114" s="145"/>
      <c r="V114" s="145"/>
      <c r="W114" s="109"/>
      <c r="X114" s="109"/>
      <c r="Z114" s="109"/>
      <c r="AA114" s="109"/>
      <c r="AB114" s="109"/>
      <c r="AC114" s="109"/>
      <c r="AD114" s="193"/>
      <c r="AE114" s="192"/>
      <c r="AF114" s="192"/>
      <c r="AG114" s="194"/>
      <c r="AH114" s="192"/>
      <c r="AJ114" s="194"/>
      <c r="AK114" s="192"/>
      <c r="AL114" s="192"/>
      <c r="AM114" s="192"/>
      <c r="AN114" s="192"/>
      <c r="AO114" s="192"/>
      <c r="AP114" s="192"/>
    </row>
    <row r="115" spans="1:46" s="109" customFormat="1" ht="15.75" customHeight="1">
      <c r="A115" s="38"/>
      <c r="B115" s="38"/>
      <c r="C115" s="41"/>
      <c r="D115" s="41"/>
      <c r="E115" s="41"/>
      <c r="F115" s="41"/>
      <c r="G115" s="41"/>
      <c r="H115" s="41"/>
      <c r="I115" s="41"/>
      <c r="J115" s="38"/>
      <c r="K115" s="38"/>
      <c r="L115" s="38"/>
      <c r="M115" s="38"/>
      <c r="N115" s="38"/>
      <c r="O115" s="38"/>
      <c r="P115" s="41"/>
      <c r="Q115" s="41"/>
      <c r="R115" s="41"/>
      <c r="S115" s="41"/>
      <c r="T115" s="41"/>
      <c r="U115" s="41"/>
      <c r="V115" s="41"/>
      <c r="W115" s="38"/>
      <c r="X115" s="38"/>
      <c r="Y115" s="38"/>
      <c r="Z115" s="38"/>
      <c r="AA115" s="38"/>
      <c r="AB115" s="38"/>
      <c r="AC115" s="38"/>
      <c r="AD115" s="156"/>
      <c r="AE115" s="38"/>
      <c r="AF115" s="38"/>
      <c r="AH115" s="38"/>
      <c r="AK115" s="119"/>
      <c r="AL115" s="38"/>
      <c r="AM115" s="38"/>
      <c r="AN115" s="38"/>
      <c r="AO115" s="38"/>
      <c r="AP115" s="38"/>
      <c r="AQ115" s="192"/>
      <c r="AR115" s="192"/>
      <c r="AS115" s="192"/>
      <c r="AT115" s="192"/>
    </row>
    <row r="116" spans="1:29" ht="15.75" customHeight="1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Z116" s="192"/>
      <c r="AA116" s="192"/>
      <c r="AB116" s="192"/>
      <c r="AC116" s="192"/>
    </row>
    <row r="117" spans="1:46" s="192" customFormat="1" ht="15.75" customHeight="1">
      <c r="A117" s="38"/>
      <c r="B117" s="38"/>
      <c r="C117" s="41"/>
      <c r="D117" s="41"/>
      <c r="E117" s="41"/>
      <c r="F117" s="41"/>
      <c r="G117" s="41"/>
      <c r="H117" s="41"/>
      <c r="I117" s="41"/>
      <c r="J117" s="38"/>
      <c r="K117" s="38"/>
      <c r="L117" s="38"/>
      <c r="M117" s="38"/>
      <c r="N117" s="38"/>
      <c r="O117" s="38"/>
      <c r="P117" s="41"/>
      <c r="Q117" s="41"/>
      <c r="R117" s="41"/>
      <c r="S117" s="41"/>
      <c r="T117" s="41"/>
      <c r="U117" s="41"/>
      <c r="V117" s="41"/>
      <c r="W117" s="38"/>
      <c r="X117" s="38"/>
      <c r="Y117" s="38"/>
      <c r="Z117" s="38"/>
      <c r="AA117" s="38"/>
      <c r="AB117" s="38"/>
      <c r="AC117" s="38"/>
      <c r="AD117" s="156"/>
      <c r="AE117" s="38"/>
      <c r="AF117" s="38"/>
      <c r="AG117" s="109"/>
      <c r="AH117" s="38"/>
      <c r="AJ117" s="109"/>
      <c r="AK117" s="119"/>
      <c r="AL117" s="38"/>
      <c r="AM117" s="38"/>
      <c r="AN117" s="38"/>
      <c r="AO117" s="38"/>
      <c r="AP117" s="38"/>
      <c r="AQ117" s="38"/>
      <c r="AR117" s="38"/>
      <c r="AS117" s="38"/>
      <c r="AT117" s="38"/>
    </row>
  </sheetData>
  <sheetProtection/>
  <printOptions horizontalCentered="1"/>
  <pageMargins left="0.25" right="0.25" top="0.6" bottom="0.65" header="0.5" footer="0.5"/>
  <pageSetup fitToHeight="1" fitToWidth="1" horizontalDpi="300" verticalDpi="300" orientation="portrait" paperSize="9" scale="10" r:id="rId2"/>
  <headerFooter alignWithMargins="0">
    <oddHeader>&amp;CAT&amp;&amp;T Hungary Ltd  1995 JUN
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4"/>
  <sheetViews>
    <sheetView zoomScale="125" zoomScaleNormal="125" zoomScalePageLayoutView="0" workbookViewId="0" topLeftCell="A1">
      <pane xSplit="2" ySplit="6" topLeftCell="C1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H24" sqref="H24"/>
    </sheetView>
  </sheetViews>
  <sheetFormatPr defaultColWidth="9.00390625" defaultRowHeight="12.75" customHeight="1"/>
  <cols>
    <col min="1" max="1" width="44.7109375" style="64" customWidth="1"/>
    <col min="2" max="2" width="41.00390625" style="64" customWidth="1"/>
    <col min="3" max="7" width="12.28125" style="64" customWidth="1"/>
    <col min="8" max="8" width="12.00390625" style="64" customWidth="1"/>
    <col min="9" max="13" width="12.28125" style="64" customWidth="1"/>
    <col min="14" max="14" width="12.7109375" style="64" customWidth="1"/>
    <col min="15" max="31" width="12.28125" style="64" customWidth="1"/>
    <col min="32" max="32" width="12.00390625" style="64" customWidth="1"/>
    <col min="33" max="38" width="9.00390625" style="64" customWidth="1"/>
    <col min="39" max="39" width="8.8515625" style="64" customWidth="1"/>
    <col min="40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PAR!C8</f>
        <v>eHUF</v>
      </c>
      <c r="C1" s="29" t="str">
        <f>PAR!C1</f>
        <v>Y1</v>
      </c>
      <c r="D1" s="29" t="str">
        <f>PAR!D1</f>
        <v>Y2</v>
      </c>
      <c r="E1" s="29" t="str">
        <f>PAR!E1</f>
        <v>Y3</v>
      </c>
      <c r="F1" s="29" t="str">
        <f>PAR!F1</f>
        <v>Y4</v>
      </c>
      <c r="G1" s="29" t="str">
        <f>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PAR!A2</f>
        <v>Adózás utáni nyereség</v>
      </c>
      <c r="B2" s="31" t="str">
        <f>+PAR!B2</f>
        <v>After-tax profit or loss</v>
      </c>
      <c r="C2" s="31">
        <f>PAR!C2</f>
        <v>-3171.3618177996063</v>
      </c>
      <c r="D2" s="31">
        <f>+PAR!D2</f>
        <v>25369.98746535577</v>
      </c>
      <c r="E2" s="31">
        <f>PAR!E2</f>
        <v>7891.762506928844</v>
      </c>
      <c r="F2" s="31">
        <f>+PAR!F2</f>
        <v>-3811.2299944569236</v>
      </c>
      <c r="G2" s="31">
        <f>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PAR!A3</f>
        <v>Záró pénzforgalom</v>
      </c>
      <c r="B3" s="55" t="str">
        <f>+PAR!B3</f>
        <v>Ending cash</v>
      </c>
      <c r="C3" s="55">
        <f>PAR!C3</f>
        <v>10016.373535311068</v>
      </c>
      <c r="D3" s="55">
        <f>+PAR!D3</f>
        <v>38153.11250384936</v>
      </c>
      <c r="E3" s="55">
        <f>PAR!E3</f>
        <v>46088.25000307949</v>
      </c>
      <c r="F3" s="55">
        <f>+PAR!F3</f>
        <v>42551.7200024636</v>
      </c>
      <c r="G3" s="55">
        <f>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PAR!A4</f>
        <v>Saját tőke</v>
      </c>
      <c r="B4" s="55" t="str">
        <f>+PAR!B4</f>
        <v>Total Equity</v>
      </c>
      <c r="C4" s="55">
        <f>PAR!C4</f>
        <v>11828.638182200393</v>
      </c>
      <c r="D4" s="55">
        <f>+PAR!D4</f>
        <v>40369.98746535577</v>
      </c>
      <c r="E4" s="55">
        <f>PAR!E4</f>
        <v>48261.74997228461</v>
      </c>
      <c r="F4" s="55">
        <f>+PAR!F4</f>
        <v>44450.51997782769</v>
      </c>
      <c r="G4" s="55">
        <f>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 t="s">
        <v>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33" customFormat="1" ht="12.75" customHeight="1">
      <c r="A6" s="74" t="str">
        <f>PAR!C8</f>
        <v>eHUF</v>
      </c>
      <c r="B6" s="74" t="str">
        <f>PAR!C8</f>
        <v>eHUF</v>
      </c>
      <c r="C6" s="60" t="str">
        <f>PAR!C7</f>
        <v>Y1/m1</v>
      </c>
      <c r="D6" s="60" t="str">
        <f>PAR!D7</f>
        <v>Y1/m2</v>
      </c>
      <c r="E6" s="60" t="str">
        <f>PAR!E7</f>
        <v>Y1/m3</v>
      </c>
      <c r="F6" s="60" t="str">
        <f>PAR!F7</f>
        <v>Y1/m4</v>
      </c>
      <c r="G6" s="60" t="str">
        <f>PAR!G7</f>
        <v>Y1/m5</v>
      </c>
      <c r="H6" s="60" t="str">
        <f>PAR!H7</f>
        <v>Y1/m6</v>
      </c>
      <c r="I6" s="60" t="str">
        <f>PAR!I7</f>
        <v>Y1/m7</v>
      </c>
      <c r="J6" s="60" t="str">
        <f>PAR!J7</f>
        <v>Y1/m8</v>
      </c>
      <c r="K6" s="60" t="str">
        <f>PAR!K7</f>
        <v>Y1/m9</v>
      </c>
      <c r="L6" s="60" t="str">
        <f>PAR!L7</f>
        <v>Y1/m10</v>
      </c>
      <c r="M6" s="60" t="str">
        <f>PAR!M7</f>
        <v>Y1/m11</v>
      </c>
      <c r="N6" s="60" t="str">
        <f>PAR!N7</f>
        <v>Y1/m12</v>
      </c>
      <c r="O6" s="61" t="str">
        <f>PAR!O7</f>
        <v>Y1</v>
      </c>
      <c r="P6" s="60" t="str">
        <f>PAR!P7</f>
        <v>Y2/m1</v>
      </c>
      <c r="Q6" s="60" t="str">
        <f>PAR!Q7</f>
        <v>Y2/m2</v>
      </c>
      <c r="R6" s="60" t="str">
        <f>PAR!R7</f>
        <v>Y2/m3</v>
      </c>
      <c r="S6" s="60" t="str">
        <f>PAR!S7</f>
        <v>Y2/m4</v>
      </c>
      <c r="T6" s="60" t="str">
        <f>PAR!T7</f>
        <v>Y2/m5</v>
      </c>
      <c r="U6" s="60" t="str">
        <f>PAR!U7</f>
        <v>Y2/m6</v>
      </c>
      <c r="V6" s="60" t="str">
        <f>PAR!V7</f>
        <v>Y2/m7</v>
      </c>
      <c r="W6" s="60" t="str">
        <f>PAR!W7</f>
        <v>Y2/m8</v>
      </c>
      <c r="X6" s="60" t="str">
        <f>PAR!X7</f>
        <v>Y2/m9</v>
      </c>
      <c r="Y6" s="60" t="str">
        <f>PAR!Y7</f>
        <v>Y2/m10</v>
      </c>
      <c r="Z6" s="60" t="str">
        <f>PAR!Z7</f>
        <v>Y2/m11</v>
      </c>
      <c r="AA6" s="60" t="str">
        <f>PAR!AA7</f>
        <v>Y2/m12</v>
      </c>
      <c r="AB6" s="60" t="str">
        <f>PAR!AB7</f>
        <v>Y2</v>
      </c>
      <c r="AC6" s="60" t="str">
        <f>PAR!AC7</f>
        <v>Y3</v>
      </c>
      <c r="AD6" s="60" t="str">
        <f>PAR!AD7</f>
        <v>Y4</v>
      </c>
      <c r="AE6" s="60" t="str">
        <f>PAR!AE7</f>
        <v>Y5</v>
      </c>
    </row>
    <row r="7" spans="1:31" s="32" customFormat="1" ht="16.5" customHeight="1">
      <c r="A7" s="46" t="s">
        <v>37</v>
      </c>
      <c r="B7" s="46" t="s">
        <v>251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31" s="205" customFormat="1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s="205" customFormat="1" ht="12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205" customFormat="1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s="205" customFormat="1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205" customFormat="1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205" customFormat="1" ht="12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s="205" customFormat="1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205" customFormat="1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31" s="205" customFormat="1" ht="12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s="205" customFormat="1" ht="12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 s="205" customFormat="1" ht="12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2" s="80" customFormat="1" ht="12.75" customHeight="1">
      <c r="A19" s="77" t="s">
        <v>127</v>
      </c>
      <c r="B19" s="77" t="s">
        <v>42</v>
      </c>
      <c r="C19" s="78">
        <v>10000</v>
      </c>
      <c r="D19" s="78">
        <v>10000</v>
      </c>
      <c r="E19" s="78">
        <v>10000</v>
      </c>
      <c r="F19" s="78">
        <v>10000</v>
      </c>
      <c r="G19" s="78">
        <v>10000</v>
      </c>
      <c r="H19" s="78">
        <v>10000</v>
      </c>
      <c r="I19" s="78">
        <v>10000</v>
      </c>
      <c r="J19" s="78">
        <v>10000</v>
      </c>
      <c r="K19" s="78">
        <v>10000</v>
      </c>
      <c r="L19" s="78">
        <v>10000</v>
      </c>
      <c r="M19" s="78">
        <v>10000</v>
      </c>
      <c r="N19" s="78">
        <v>10000</v>
      </c>
      <c r="O19" s="78">
        <f>SUM(C19:N19)</f>
        <v>120000</v>
      </c>
      <c r="P19" s="78">
        <v>10000</v>
      </c>
      <c r="Q19" s="78">
        <v>10000</v>
      </c>
      <c r="R19" s="78">
        <v>10000</v>
      </c>
      <c r="S19" s="78">
        <v>10000</v>
      </c>
      <c r="T19" s="78">
        <v>10000</v>
      </c>
      <c r="U19" s="78">
        <v>10000</v>
      </c>
      <c r="V19" s="78">
        <v>10000</v>
      </c>
      <c r="W19" s="78">
        <v>10000</v>
      </c>
      <c r="X19" s="78">
        <v>10000</v>
      </c>
      <c r="Y19" s="78">
        <v>10000</v>
      </c>
      <c r="Z19" s="78">
        <v>10000</v>
      </c>
      <c r="AA19" s="78">
        <v>10000</v>
      </c>
      <c r="AB19" s="78">
        <f>SUM(P19:AA19)</f>
        <v>120000</v>
      </c>
      <c r="AC19" s="78">
        <v>120000</v>
      </c>
      <c r="AD19" s="78">
        <v>120000</v>
      </c>
      <c r="AE19" s="78">
        <v>120000</v>
      </c>
      <c r="AF19" s="79"/>
    </row>
    <row r="20" spans="1:32" ht="12.75" customHeight="1">
      <c r="A20" s="65"/>
      <c r="B20" s="65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63"/>
    </row>
    <row r="21" spans="1:31" s="32" customFormat="1" ht="16.5" customHeight="1">
      <c r="A21" s="46" t="s">
        <v>44</v>
      </c>
      <c r="B21" s="46" t="s">
        <v>252</v>
      </c>
      <c r="C21" s="47"/>
      <c r="D21" s="47"/>
      <c r="E21" s="47"/>
      <c r="F21" s="47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8"/>
      <c r="AD21" s="48"/>
      <c r="AE21" s="48"/>
    </row>
    <row r="22" spans="1:31" s="205" customFormat="1" ht="12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s="205" customFormat="1" ht="12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s="205" customFormat="1" ht="12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s="205" customFormat="1" ht="12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s="205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s="205" customFormat="1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s="205" customFormat="1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s="205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1" s="205" customFormat="1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s="205" customFormat="1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205" customFormat="1" ht="12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s="205" customFormat="1" ht="12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s="205" customFormat="1" ht="12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s="205" customFormat="1" ht="12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2" s="198" customFormat="1" ht="12.75" customHeight="1">
      <c r="A36" s="65" t="s">
        <v>128</v>
      </c>
      <c r="B36" s="65" t="s">
        <v>212</v>
      </c>
      <c r="C36" s="180">
        <v>5000</v>
      </c>
      <c r="D36" s="180">
        <v>5000</v>
      </c>
      <c r="E36" s="180">
        <v>5000</v>
      </c>
      <c r="F36" s="180">
        <v>5000</v>
      </c>
      <c r="G36" s="180">
        <v>5000</v>
      </c>
      <c r="H36" s="180">
        <v>5000</v>
      </c>
      <c r="I36" s="180">
        <v>5000</v>
      </c>
      <c r="J36" s="180">
        <v>5000</v>
      </c>
      <c r="K36" s="180">
        <v>5000</v>
      </c>
      <c r="L36" s="180">
        <v>5000</v>
      </c>
      <c r="M36" s="180">
        <v>5000</v>
      </c>
      <c r="N36" s="180">
        <v>5000</v>
      </c>
      <c r="O36" s="180">
        <f>SUM(C36:N36)</f>
        <v>60000</v>
      </c>
      <c r="P36" s="180">
        <v>2000</v>
      </c>
      <c r="Q36" s="180">
        <v>2000</v>
      </c>
      <c r="R36" s="180">
        <v>2000</v>
      </c>
      <c r="S36" s="180">
        <v>2000</v>
      </c>
      <c r="T36" s="180">
        <v>2000</v>
      </c>
      <c r="U36" s="180">
        <v>2000</v>
      </c>
      <c r="V36" s="180">
        <v>2000</v>
      </c>
      <c r="W36" s="180">
        <v>2000</v>
      </c>
      <c r="X36" s="180">
        <v>2000</v>
      </c>
      <c r="Y36" s="180">
        <v>2000</v>
      </c>
      <c r="Z36" s="180">
        <v>2000</v>
      </c>
      <c r="AA36" s="180">
        <v>2000</v>
      </c>
      <c r="AB36" s="180">
        <f>SUM(P36:AA36)</f>
        <v>24000</v>
      </c>
      <c r="AC36" s="180">
        <v>34000</v>
      </c>
      <c r="AD36" s="180">
        <v>44000</v>
      </c>
      <c r="AE36" s="180">
        <v>54000</v>
      </c>
      <c r="AF36" s="197"/>
    </row>
    <row r="37" spans="1:31" s="33" customFormat="1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66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66"/>
      <c r="AC37" s="66"/>
      <c r="AD37" s="66"/>
      <c r="AE37" s="66"/>
    </row>
    <row r="38" spans="1:31" s="32" customFormat="1" ht="16.5" customHeight="1">
      <c r="A38" s="46" t="s">
        <v>187</v>
      </c>
      <c r="B38" s="46" t="s">
        <v>210</v>
      </c>
      <c r="C38" s="47"/>
      <c r="D38" s="47"/>
      <c r="E38" s="47"/>
      <c r="F38" s="47"/>
      <c r="G38" s="48"/>
      <c r="H38" s="48"/>
      <c r="I38" s="48"/>
      <c r="J38" s="48"/>
      <c r="K38" s="48"/>
      <c r="L38" s="48"/>
      <c r="M38" s="48"/>
      <c r="N38" s="48"/>
      <c r="O38" s="49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48"/>
      <c r="AD38" s="48"/>
      <c r="AE38" s="48"/>
    </row>
    <row r="39" spans="1:32" s="73" customFormat="1" ht="12.75" customHeight="1">
      <c r="A39" s="65" t="s">
        <v>211</v>
      </c>
      <c r="B39" s="65" t="s">
        <v>213</v>
      </c>
      <c r="C39" s="60">
        <f aca="true" t="shared" si="0" ref="C39:AE39">C19-C36</f>
        <v>5000</v>
      </c>
      <c r="D39" s="60">
        <f t="shared" si="0"/>
        <v>5000</v>
      </c>
      <c r="E39" s="60">
        <f t="shared" si="0"/>
        <v>5000</v>
      </c>
      <c r="F39" s="60">
        <f t="shared" si="0"/>
        <v>5000</v>
      </c>
      <c r="G39" s="60">
        <f t="shared" si="0"/>
        <v>5000</v>
      </c>
      <c r="H39" s="60">
        <f t="shared" si="0"/>
        <v>5000</v>
      </c>
      <c r="I39" s="60">
        <f t="shared" si="0"/>
        <v>5000</v>
      </c>
      <c r="J39" s="60">
        <f t="shared" si="0"/>
        <v>5000</v>
      </c>
      <c r="K39" s="60">
        <f t="shared" si="0"/>
        <v>5000</v>
      </c>
      <c r="L39" s="60">
        <f t="shared" si="0"/>
        <v>5000</v>
      </c>
      <c r="M39" s="60">
        <f t="shared" si="0"/>
        <v>5000</v>
      </c>
      <c r="N39" s="60">
        <f t="shared" si="0"/>
        <v>5000</v>
      </c>
      <c r="O39" s="61">
        <f t="shared" si="0"/>
        <v>60000</v>
      </c>
      <c r="P39" s="60">
        <f t="shared" si="0"/>
        <v>8000</v>
      </c>
      <c r="Q39" s="60">
        <f t="shared" si="0"/>
        <v>8000</v>
      </c>
      <c r="R39" s="60">
        <f t="shared" si="0"/>
        <v>8000</v>
      </c>
      <c r="S39" s="60">
        <f t="shared" si="0"/>
        <v>8000</v>
      </c>
      <c r="T39" s="60">
        <f t="shared" si="0"/>
        <v>8000</v>
      </c>
      <c r="U39" s="60">
        <f t="shared" si="0"/>
        <v>8000</v>
      </c>
      <c r="V39" s="60">
        <f t="shared" si="0"/>
        <v>8000</v>
      </c>
      <c r="W39" s="60">
        <f t="shared" si="0"/>
        <v>8000</v>
      </c>
      <c r="X39" s="60">
        <f t="shared" si="0"/>
        <v>8000</v>
      </c>
      <c r="Y39" s="60">
        <f t="shared" si="0"/>
        <v>8000</v>
      </c>
      <c r="Z39" s="60">
        <f t="shared" si="0"/>
        <v>8000</v>
      </c>
      <c r="AA39" s="60">
        <f t="shared" si="0"/>
        <v>8000</v>
      </c>
      <c r="AB39" s="61">
        <f t="shared" si="0"/>
        <v>96000</v>
      </c>
      <c r="AC39" s="61">
        <f t="shared" si="0"/>
        <v>86000</v>
      </c>
      <c r="AD39" s="61">
        <f t="shared" si="0"/>
        <v>76000</v>
      </c>
      <c r="AE39" s="61">
        <f t="shared" si="0"/>
        <v>66000</v>
      </c>
      <c r="AF39" s="72"/>
    </row>
    <row r="40" spans="16:74" ht="12.75" customHeight="1"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</row>
    <row r="44" ht="12.75" customHeight="1">
      <c r="B44" s="64">
        <f>SUM(B41:B43)</f>
        <v>0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zoomScale="125" zoomScaleNormal="125" zoomScalePageLayoutView="0" workbookViewId="0" topLeftCell="A1">
      <pane ySplit="5" topLeftCell="A6" activePane="bottomLeft" state="frozen"/>
      <selection pane="topLeft" activeCell="F11" sqref="F11"/>
      <selection pane="bottomLeft" activeCell="F11" sqref="F11"/>
    </sheetView>
  </sheetViews>
  <sheetFormatPr defaultColWidth="9.00390625" defaultRowHeight="12"/>
  <cols>
    <col min="1" max="1" width="41.00390625" style="0" customWidth="1"/>
    <col min="2" max="2" width="41.00390625" style="0" hidden="1" customWidth="1"/>
    <col min="3" max="4" width="12.28125" style="11" customWidth="1"/>
    <col min="5" max="14" width="12.28125" style="0" customWidth="1"/>
    <col min="15" max="15" width="12.28125" style="10" customWidth="1"/>
    <col min="16" max="19" width="12.28125" style="0" customWidth="1"/>
  </cols>
  <sheetData>
    <row r="1" spans="1:9" s="1" customFormat="1" ht="15.75">
      <c r="A1" s="14"/>
      <c r="B1" s="14"/>
      <c r="C1" s="16" t="str">
        <f>+PAR!C1</f>
        <v>Y1</v>
      </c>
      <c r="D1" s="16" t="str">
        <f>+PAR!D1</f>
        <v>Y2</v>
      </c>
      <c r="E1" s="16" t="str">
        <f>+PAR!E1</f>
        <v>Y3</v>
      </c>
      <c r="F1" s="16" t="str">
        <f>+PAR!F1</f>
        <v>Y4</v>
      </c>
      <c r="G1" s="16" t="str">
        <f>+PAR!G1</f>
        <v>Y5</v>
      </c>
      <c r="H1" s="13"/>
      <c r="I1" s="17">
        <f>+PAR!H1</f>
        <v>0</v>
      </c>
    </row>
    <row r="2" spans="1:8" s="1" customFormat="1" ht="12.75">
      <c r="A2" s="15" t="str">
        <f>+PAR!A2</f>
        <v>Adózás utáni nyereség</v>
      </c>
      <c r="B2" s="15" t="str">
        <f>+PAR!B2</f>
        <v>After-tax profit or loss</v>
      </c>
      <c r="C2" s="15">
        <f>+PAR!C2</f>
        <v>-3171.3618177996063</v>
      </c>
      <c r="D2" s="15">
        <f>+PAR!D2</f>
        <v>25369.98746535577</v>
      </c>
      <c r="E2" s="15">
        <f>+PAR!E2</f>
        <v>7891.762506928844</v>
      </c>
      <c r="F2" s="15">
        <f>+PAR!F2</f>
        <v>-3811.2299944569236</v>
      </c>
      <c r="G2" s="15">
        <f>+PAR!G2</f>
        <v>-15526.58399556554</v>
      </c>
      <c r="H2" s="15" t="e">
        <f>+PAR!#REF!</f>
        <v>#REF!</v>
      </c>
    </row>
    <row r="3" spans="1:8" s="1" customFormat="1" ht="12.75">
      <c r="A3" s="15" t="str">
        <f>+PAR!A3</f>
        <v>Záró pénzforgalom</v>
      </c>
      <c r="B3" s="15" t="str">
        <f>+PAR!B3</f>
        <v>Ending cash</v>
      </c>
      <c r="C3" s="15">
        <f>+PAR!C3</f>
        <v>10016.373535311068</v>
      </c>
      <c r="D3" s="15">
        <f>+PAR!D3</f>
        <v>38153.11250384936</v>
      </c>
      <c r="E3" s="15">
        <f>+PAR!E3</f>
        <v>46088.25000307949</v>
      </c>
      <c r="F3" s="15">
        <f>+PAR!F3</f>
        <v>42551.7200024636</v>
      </c>
      <c r="G3" s="15">
        <f>+PAR!G3</f>
        <v>27244.89600197088</v>
      </c>
      <c r="H3" s="15">
        <f>+PAR!H3</f>
        <v>0</v>
      </c>
    </row>
    <row r="4" spans="1:8" s="1" customFormat="1" ht="12.75">
      <c r="A4" s="15" t="str">
        <f>+PAR!A4</f>
        <v>Saját tőke</v>
      </c>
      <c r="B4" s="15" t="str">
        <f>+PAR!B4</f>
        <v>Total Equity</v>
      </c>
      <c r="C4" s="15">
        <f>+PAR!C4</f>
        <v>11828.638182200393</v>
      </c>
      <c r="D4" s="15">
        <f>+PAR!D4</f>
        <v>40369.98746535577</v>
      </c>
      <c r="E4" s="15">
        <f>+PAR!E4</f>
        <v>48261.74997228461</v>
      </c>
      <c r="F4" s="15">
        <f>+PAR!F4</f>
        <v>44450.51997782769</v>
      </c>
      <c r="G4" s="15">
        <f>+PAR!G4</f>
        <v>28923.935982262148</v>
      </c>
      <c r="H4" s="15">
        <f>+PAR!H4</f>
        <v>0</v>
      </c>
    </row>
    <row r="5" spans="1:3" ht="12.75">
      <c r="A5" s="15" t="s">
        <v>96</v>
      </c>
      <c r="B5" s="15"/>
      <c r="C5" s="28">
        <f>'PN-CF-BS'!A56</f>
        <v>0.7564476423664865</v>
      </c>
    </row>
    <row r="6" spans="1:15" ht="15.75">
      <c r="A6" s="21" t="s">
        <v>44</v>
      </c>
      <c r="B6" s="21" t="s">
        <v>43</v>
      </c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18"/>
    </row>
    <row r="7" spans="1:19" s="8" customFormat="1" ht="15" customHeight="1">
      <c r="A7" s="6"/>
      <c r="B7" s="6"/>
      <c r="C7" s="4" t="str">
        <f>INC!C6</f>
        <v>Y1/m1</v>
      </c>
      <c r="D7" s="4" t="str">
        <f>INC!D6</f>
        <v>Y1/m2</v>
      </c>
      <c r="E7" s="4" t="str">
        <f>INC!E6</f>
        <v>Y1/m3</v>
      </c>
      <c r="F7" s="4" t="str">
        <f>INC!F6</f>
        <v>Y1/m4</v>
      </c>
      <c r="G7" s="4" t="str">
        <f>INC!G6</f>
        <v>Y1/m5</v>
      </c>
      <c r="H7" s="4" t="str">
        <f>INC!H6</f>
        <v>Y1/m6</v>
      </c>
      <c r="I7" s="4" t="str">
        <f>INC!I6</f>
        <v>Y1/m7</v>
      </c>
      <c r="J7" s="4" t="str">
        <f>INC!J6</f>
        <v>Y1/m8</v>
      </c>
      <c r="K7" s="4" t="str">
        <f>INC!K6</f>
        <v>Y1/m9</v>
      </c>
      <c r="L7" s="4" t="str">
        <f>INC!L6</f>
        <v>Y1/m10</v>
      </c>
      <c r="M7" s="4" t="str">
        <f>INC!M6</f>
        <v>Y1/m11</v>
      </c>
      <c r="N7" s="4" t="str">
        <f>INC!N6</f>
        <v>Y1/m12</v>
      </c>
      <c r="O7" s="4" t="str">
        <f>INC!O6</f>
        <v>Y1</v>
      </c>
      <c r="P7" s="4" t="str">
        <f>INC!AB6</f>
        <v>Y2</v>
      </c>
      <c r="Q7" s="4" t="str">
        <f>INC!AC6</f>
        <v>Y3</v>
      </c>
      <c r="R7" s="4" t="str">
        <f>INC!AD6</f>
        <v>Y4</v>
      </c>
      <c r="S7" s="4" t="str">
        <f>INC!AE6</f>
        <v>Y5</v>
      </c>
    </row>
    <row r="8" spans="1:19" ht="12.75">
      <c r="A8" s="2" t="s">
        <v>86</v>
      </c>
      <c r="B8" s="22"/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0">
        <f>SUM(C8:N8)</f>
        <v>0</v>
      </c>
      <c r="P8" s="22">
        <v>0</v>
      </c>
      <c r="Q8" s="22">
        <v>0</v>
      </c>
      <c r="R8" s="22">
        <v>0</v>
      </c>
      <c r="S8" s="22">
        <v>0</v>
      </c>
    </row>
    <row r="9" spans="1:19" ht="12.75">
      <c r="A9" s="5" t="s">
        <v>87</v>
      </c>
      <c r="B9" s="23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9">
        <f>SUM(C9:N9)</f>
        <v>0</v>
      </c>
      <c r="P9" s="23">
        <v>0</v>
      </c>
      <c r="Q9" s="23">
        <v>0</v>
      </c>
      <c r="R9" s="23">
        <v>0</v>
      </c>
      <c r="S9" s="23">
        <v>0</v>
      </c>
    </row>
    <row r="10" spans="1:19" ht="12.75">
      <c r="A10" s="2" t="s">
        <v>94</v>
      </c>
      <c r="B10" s="22"/>
      <c r="C10" s="2">
        <f>C8+C9</f>
        <v>0</v>
      </c>
      <c r="D10" s="2">
        <f aca="true" t="shared" si="0" ref="D10:N10">D8+D9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0">
        <f>SUM(C10:N10)</f>
        <v>0</v>
      </c>
      <c r="P10" s="26">
        <f>P8+P9</f>
        <v>0</v>
      </c>
      <c r="Q10" s="26">
        <f>Q8+Q9</f>
        <v>0</v>
      </c>
      <c r="R10" s="26">
        <f>R8+R9</f>
        <v>0</v>
      </c>
      <c r="S10" s="26">
        <f>S8+S9</f>
        <v>0</v>
      </c>
    </row>
    <row r="11" spans="1:19" ht="12.75">
      <c r="A11" s="2"/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3.5" thickBot="1">
      <c r="A12" s="24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13.5" thickTop="1">
      <c r="A13" s="7" t="s">
        <v>88</v>
      </c>
      <c r="B13" s="7" t="s">
        <v>81</v>
      </c>
      <c r="C13" s="3">
        <f>C10</f>
        <v>0</v>
      </c>
      <c r="D13" s="3">
        <f aca="true" t="shared" si="1" ref="D13:S13">D10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33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00390625" defaultRowHeight="12"/>
  <cols>
    <col min="1" max="1" width="39.00390625" style="64" customWidth="1"/>
    <col min="2" max="2" width="41.00390625" style="64" customWidth="1"/>
    <col min="3" max="7" width="12.28125" style="64" customWidth="1"/>
    <col min="8" max="8" width="12.00390625" style="64" customWidth="1"/>
    <col min="9" max="31" width="12.28125" style="64" customWidth="1"/>
    <col min="32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PAR!C8</f>
        <v>eHUF</v>
      </c>
      <c r="C1" s="29" t="str">
        <f>+PAR!C1</f>
        <v>Y1</v>
      </c>
      <c r="D1" s="29" t="str">
        <f>+PAR!D1</f>
        <v>Y2</v>
      </c>
      <c r="E1" s="29" t="str">
        <f>+PAR!E1</f>
        <v>Y3</v>
      </c>
      <c r="F1" s="29" t="str">
        <f>+PAR!F1</f>
        <v>Y4</v>
      </c>
      <c r="G1" s="29" t="str">
        <f>+PAR!G1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+PAR!A2</f>
        <v>Adózás utáni nyereség</v>
      </c>
      <c r="B2" s="31" t="str">
        <f>+PAR!B2</f>
        <v>After-tax profit or loss</v>
      </c>
      <c r="C2" s="31">
        <f>+PAR!C2</f>
        <v>-3171.3618177996063</v>
      </c>
      <c r="D2" s="31">
        <f>+PAR!D2</f>
        <v>25369.98746535577</v>
      </c>
      <c r="E2" s="31">
        <f>+PAR!E2</f>
        <v>7891.762506928844</v>
      </c>
      <c r="F2" s="31">
        <f>+PAR!F2</f>
        <v>-3811.2299944569236</v>
      </c>
      <c r="G2" s="31">
        <f>+PAR!G2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+PAR!A3</f>
        <v>Záró pénzforgalom</v>
      </c>
      <c r="B3" s="55" t="str">
        <f>+PAR!B3</f>
        <v>Ending cash</v>
      </c>
      <c r="C3" s="55">
        <f>+PAR!C3</f>
        <v>10016.373535311068</v>
      </c>
      <c r="D3" s="55">
        <f>+PAR!D3</f>
        <v>38153.11250384936</v>
      </c>
      <c r="E3" s="55">
        <f>+PAR!E3</f>
        <v>46088.25000307949</v>
      </c>
      <c r="F3" s="55">
        <f>+PAR!F3</f>
        <v>42551.7200024636</v>
      </c>
      <c r="G3" s="55">
        <f>+PAR!G3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+PAR!A4</f>
        <v>Saját tőke</v>
      </c>
      <c r="B4" s="55" t="str">
        <f>+PAR!B4</f>
        <v>Total Equity</v>
      </c>
      <c r="C4" s="55">
        <f>+PAR!C4</f>
        <v>11828.638182200393</v>
      </c>
      <c r="D4" s="55">
        <f>+PAR!D4</f>
        <v>40369.98746535577</v>
      </c>
      <c r="E4" s="55">
        <f>+PAR!E4</f>
        <v>48261.74997228461</v>
      </c>
      <c r="F4" s="55">
        <f>+PAR!F4</f>
        <v>44450.51997782769</v>
      </c>
      <c r="G4" s="55">
        <f>+PAR!G4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11" s="83" customFormat="1" ht="14.25" customHeight="1">
      <c r="A6" s="74" t="str">
        <f>PAR!C8</f>
        <v>eHUF</v>
      </c>
      <c r="B6" s="74" t="str">
        <f>PAR!C8</f>
        <v>eHUF</v>
      </c>
      <c r="C6" s="65" t="str">
        <f>PAR!C7</f>
        <v>Y1/m1</v>
      </c>
      <c r="D6" s="65" t="str">
        <f>PAR!D7</f>
        <v>Y1/m2</v>
      </c>
      <c r="E6" s="65" t="str">
        <f>PAR!E7</f>
        <v>Y1/m3</v>
      </c>
      <c r="F6" s="65" t="str">
        <f>PAR!F7</f>
        <v>Y1/m4</v>
      </c>
      <c r="G6" s="65" t="str">
        <f>PAR!G7</f>
        <v>Y1/m5</v>
      </c>
      <c r="H6" s="65" t="str">
        <f>PAR!H7</f>
        <v>Y1/m6</v>
      </c>
      <c r="I6" s="65" t="str">
        <f>PAR!I7</f>
        <v>Y1/m7</v>
      </c>
      <c r="J6" s="65" t="str">
        <f>PAR!J7</f>
        <v>Y1/m8</v>
      </c>
      <c r="K6" s="65" t="str">
        <f>PAR!K7</f>
        <v>Y1/m9</v>
      </c>
      <c r="L6" s="65" t="str">
        <f>PAR!L7</f>
        <v>Y1/m10</v>
      </c>
      <c r="M6" s="65" t="str">
        <f>PAR!M7</f>
        <v>Y1/m11</v>
      </c>
      <c r="N6" s="65" t="str">
        <f>PAR!N7</f>
        <v>Y1/m12</v>
      </c>
      <c r="O6" s="65" t="str">
        <f>PAR!O7</f>
        <v>Y1</v>
      </c>
      <c r="P6" s="65" t="str">
        <f>PAR!P7</f>
        <v>Y2/m1</v>
      </c>
      <c r="Q6" s="65" t="str">
        <f>PAR!Q7</f>
        <v>Y2/m2</v>
      </c>
      <c r="R6" s="65" t="str">
        <f>PAR!R7</f>
        <v>Y2/m3</v>
      </c>
      <c r="S6" s="65" t="str">
        <f>PAR!S7</f>
        <v>Y2/m4</v>
      </c>
      <c r="T6" s="65" t="str">
        <f>PAR!T7</f>
        <v>Y2/m5</v>
      </c>
      <c r="U6" s="65" t="str">
        <f>PAR!U7</f>
        <v>Y2/m6</v>
      </c>
      <c r="V6" s="65" t="str">
        <f>PAR!V7</f>
        <v>Y2/m7</v>
      </c>
      <c r="W6" s="65" t="str">
        <f>PAR!W7</f>
        <v>Y2/m8</v>
      </c>
      <c r="X6" s="65" t="str">
        <f>PAR!X7</f>
        <v>Y2/m9</v>
      </c>
      <c r="Y6" s="65" t="str">
        <f>PAR!Y7</f>
        <v>Y2/m10</v>
      </c>
      <c r="Z6" s="65" t="str">
        <f>PAR!Z7</f>
        <v>Y2/m11</v>
      </c>
      <c r="AA6" s="65" t="str">
        <f>PAR!AA7</f>
        <v>Y2/m12</v>
      </c>
      <c r="AB6" s="65" t="str">
        <f>PAR!AB7</f>
        <v>Y2</v>
      </c>
      <c r="AC6" s="65" t="str">
        <f>PAR!AC7</f>
        <v>Y3</v>
      </c>
      <c r="AD6" s="65" t="str">
        <f>PAR!AD7</f>
        <v>Y4</v>
      </c>
      <c r="AE6" s="65" t="str">
        <f>PAR!AE7</f>
        <v>Y5</v>
      </c>
      <c r="AF6" s="81"/>
      <c r="AG6" s="64"/>
      <c r="AH6" s="82"/>
      <c r="DG6" s="84"/>
    </row>
    <row r="7" spans="1:31" s="32" customFormat="1" ht="16.5" customHeight="1">
      <c r="A7" s="46" t="s">
        <v>129</v>
      </c>
      <c r="B7" s="46" t="s">
        <v>253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111" s="83" customFormat="1" ht="15" customHeight="1">
      <c r="A8" s="81" t="s">
        <v>109</v>
      </c>
      <c r="B8" s="81" t="s">
        <v>219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81"/>
      <c r="AG8" s="64"/>
      <c r="AH8" s="82"/>
      <c r="DG8" s="84"/>
    </row>
    <row r="9" spans="1:111" s="83" customFormat="1" ht="15" customHeight="1">
      <c r="A9" s="99" t="s">
        <v>165</v>
      </c>
      <c r="B9" s="99" t="s">
        <v>214</v>
      </c>
      <c r="C9" s="70">
        <v>1</v>
      </c>
      <c r="D9" s="70">
        <v>1</v>
      </c>
      <c r="E9" s="70">
        <v>1</v>
      </c>
      <c r="F9" s="70">
        <v>1</v>
      </c>
      <c r="G9" s="70">
        <v>2</v>
      </c>
      <c r="H9" s="70">
        <v>2</v>
      </c>
      <c r="I9" s="70">
        <v>2</v>
      </c>
      <c r="J9" s="70">
        <v>2</v>
      </c>
      <c r="K9" s="70">
        <v>2</v>
      </c>
      <c r="L9" s="70">
        <v>2</v>
      </c>
      <c r="M9" s="70">
        <v>2</v>
      </c>
      <c r="N9" s="70">
        <v>2</v>
      </c>
      <c r="O9" s="70">
        <f>N9</f>
        <v>2</v>
      </c>
      <c r="P9" s="70">
        <v>4</v>
      </c>
      <c r="Q9" s="70">
        <v>4</v>
      </c>
      <c r="R9" s="70">
        <v>4</v>
      </c>
      <c r="S9" s="70">
        <v>4</v>
      </c>
      <c r="T9" s="70">
        <v>4</v>
      </c>
      <c r="U9" s="70">
        <v>4</v>
      </c>
      <c r="V9" s="70">
        <v>4</v>
      </c>
      <c r="W9" s="70">
        <v>4</v>
      </c>
      <c r="X9" s="70">
        <v>4</v>
      </c>
      <c r="Y9" s="70">
        <v>4</v>
      </c>
      <c r="Z9" s="70">
        <v>4</v>
      </c>
      <c r="AA9" s="70">
        <v>4</v>
      </c>
      <c r="AB9" s="70">
        <f>AA9</f>
        <v>4</v>
      </c>
      <c r="AC9" s="70">
        <v>6</v>
      </c>
      <c r="AD9" s="70">
        <v>8</v>
      </c>
      <c r="AE9" s="70">
        <v>10</v>
      </c>
      <c r="AF9" s="81"/>
      <c r="AG9" s="64"/>
      <c r="AH9" s="82"/>
      <c r="DG9" s="84"/>
    </row>
    <row r="10" spans="1:111" s="83" customFormat="1" ht="15" customHeight="1">
      <c r="A10" s="99" t="s">
        <v>166</v>
      </c>
      <c r="B10" s="99" t="s">
        <v>215</v>
      </c>
      <c r="C10" s="70">
        <v>1</v>
      </c>
      <c r="D10" s="70">
        <v>1</v>
      </c>
      <c r="E10" s="70">
        <v>1</v>
      </c>
      <c r="F10" s="70">
        <v>1</v>
      </c>
      <c r="G10" s="70">
        <v>1</v>
      </c>
      <c r="H10" s="70">
        <v>1</v>
      </c>
      <c r="I10" s="70">
        <v>1</v>
      </c>
      <c r="J10" s="70">
        <v>1</v>
      </c>
      <c r="K10" s="70">
        <v>1</v>
      </c>
      <c r="L10" s="70">
        <v>1</v>
      </c>
      <c r="M10" s="70">
        <v>1</v>
      </c>
      <c r="N10" s="70">
        <v>1</v>
      </c>
      <c r="O10" s="70">
        <f>N10</f>
        <v>1</v>
      </c>
      <c r="P10" s="70">
        <v>1</v>
      </c>
      <c r="Q10" s="70">
        <v>1</v>
      </c>
      <c r="R10" s="70">
        <v>1</v>
      </c>
      <c r="S10" s="70">
        <v>1</v>
      </c>
      <c r="T10" s="70">
        <v>1</v>
      </c>
      <c r="U10" s="70">
        <v>1</v>
      </c>
      <c r="V10" s="70">
        <v>1</v>
      </c>
      <c r="W10" s="70">
        <v>1</v>
      </c>
      <c r="X10" s="70">
        <v>1</v>
      </c>
      <c r="Y10" s="70">
        <v>1</v>
      </c>
      <c r="Z10" s="70">
        <v>1</v>
      </c>
      <c r="AA10" s="70">
        <v>1</v>
      </c>
      <c r="AB10" s="70">
        <f>AA10</f>
        <v>1</v>
      </c>
      <c r="AC10" s="70">
        <v>2</v>
      </c>
      <c r="AD10" s="70">
        <v>2</v>
      </c>
      <c r="AE10" s="70">
        <v>2</v>
      </c>
      <c r="AF10" s="81"/>
      <c r="AG10" s="64"/>
      <c r="AH10" s="82"/>
      <c r="DG10" s="84"/>
    </row>
    <row r="11" spans="1:111" s="83" customFormat="1" ht="15" customHeight="1">
      <c r="A11" s="99" t="s">
        <v>167</v>
      </c>
      <c r="B11" s="99" t="s">
        <v>216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f>N11</f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f>AA11</f>
        <v>0</v>
      </c>
      <c r="AC11" s="70">
        <v>1</v>
      </c>
      <c r="AD11" s="70">
        <v>1</v>
      </c>
      <c r="AE11" s="70">
        <v>1</v>
      </c>
      <c r="AF11" s="81"/>
      <c r="AG11" s="64"/>
      <c r="AH11" s="82"/>
      <c r="DG11" s="84"/>
    </row>
    <row r="12" spans="1:111" s="83" customFormat="1" ht="15" customHeight="1">
      <c r="A12" s="100" t="s">
        <v>168</v>
      </c>
      <c r="B12" s="100" t="s">
        <v>217</v>
      </c>
      <c r="C12" s="69">
        <v>1</v>
      </c>
      <c r="D12" s="69">
        <v>2</v>
      </c>
      <c r="E12" s="69">
        <v>3</v>
      </c>
      <c r="F12" s="69">
        <v>4</v>
      </c>
      <c r="G12" s="69">
        <v>4</v>
      </c>
      <c r="H12" s="69">
        <v>4</v>
      </c>
      <c r="I12" s="69">
        <v>4</v>
      </c>
      <c r="J12" s="69">
        <v>4</v>
      </c>
      <c r="K12" s="69">
        <v>4</v>
      </c>
      <c r="L12" s="69">
        <v>4</v>
      </c>
      <c r="M12" s="69">
        <v>4</v>
      </c>
      <c r="N12" s="69">
        <v>4</v>
      </c>
      <c r="O12" s="69">
        <f>N12</f>
        <v>4</v>
      </c>
      <c r="P12" s="69">
        <v>4</v>
      </c>
      <c r="Q12" s="69">
        <v>4</v>
      </c>
      <c r="R12" s="69">
        <v>4</v>
      </c>
      <c r="S12" s="69">
        <v>4</v>
      </c>
      <c r="T12" s="69">
        <v>4</v>
      </c>
      <c r="U12" s="69">
        <v>4</v>
      </c>
      <c r="V12" s="69">
        <v>4</v>
      </c>
      <c r="W12" s="69">
        <v>4</v>
      </c>
      <c r="X12" s="69">
        <v>4</v>
      </c>
      <c r="Y12" s="69">
        <v>4</v>
      </c>
      <c r="Z12" s="69">
        <v>4</v>
      </c>
      <c r="AA12" s="69">
        <v>4</v>
      </c>
      <c r="AB12" s="69">
        <f>AA12</f>
        <v>4</v>
      </c>
      <c r="AC12" s="69">
        <v>5</v>
      </c>
      <c r="AD12" s="69">
        <v>5</v>
      </c>
      <c r="AE12" s="69">
        <v>5</v>
      </c>
      <c r="AF12" s="81" t="s">
        <v>0</v>
      </c>
      <c r="AG12" s="64"/>
      <c r="AH12" s="82"/>
      <c r="DG12" s="84"/>
    </row>
    <row r="13" spans="1:111" s="81" customFormat="1" ht="15" customHeight="1">
      <c r="A13" s="106" t="s">
        <v>130</v>
      </c>
      <c r="B13" s="106" t="s">
        <v>218</v>
      </c>
      <c r="C13" s="65">
        <f>SUM(C9:C12)</f>
        <v>3</v>
      </c>
      <c r="D13" s="65">
        <f aca="true" t="shared" si="0" ref="D13:AE13">SUM(D9:D12)</f>
        <v>4</v>
      </c>
      <c r="E13" s="65">
        <f t="shared" si="0"/>
        <v>5</v>
      </c>
      <c r="F13" s="65">
        <f t="shared" si="0"/>
        <v>6</v>
      </c>
      <c r="G13" s="65">
        <f t="shared" si="0"/>
        <v>7</v>
      </c>
      <c r="H13" s="65">
        <f t="shared" si="0"/>
        <v>7</v>
      </c>
      <c r="I13" s="65">
        <f t="shared" si="0"/>
        <v>7</v>
      </c>
      <c r="J13" s="65">
        <f t="shared" si="0"/>
        <v>7</v>
      </c>
      <c r="K13" s="65">
        <f t="shared" si="0"/>
        <v>7</v>
      </c>
      <c r="L13" s="65">
        <f t="shared" si="0"/>
        <v>7</v>
      </c>
      <c r="M13" s="65">
        <f t="shared" si="0"/>
        <v>7</v>
      </c>
      <c r="N13" s="65">
        <f t="shared" si="0"/>
        <v>7</v>
      </c>
      <c r="O13" s="107">
        <f t="shared" si="0"/>
        <v>7</v>
      </c>
      <c r="P13" s="65">
        <f>SUM(P9:P12)</f>
        <v>9</v>
      </c>
      <c r="Q13" s="65">
        <f aca="true" t="shared" si="1" ref="Q13:AB13">SUM(Q9:Q12)</f>
        <v>9</v>
      </c>
      <c r="R13" s="65">
        <f t="shared" si="1"/>
        <v>9</v>
      </c>
      <c r="S13" s="65">
        <f t="shared" si="1"/>
        <v>9</v>
      </c>
      <c r="T13" s="65">
        <f t="shared" si="1"/>
        <v>9</v>
      </c>
      <c r="U13" s="65">
        <f t="shared" si="1"/>
        <v>9</v>
      </c>
      <c r="V13" s="65">
        <f t="shared" si="1"/>
        <v>9</v>
      </c>
      <c r="W13" s="65">
        <f t="shared" si="1"/>
        <v>9</v>
      </c>
      <c r="X13" s="65">
        <f t="shared" si="1"/>
        <v>9</v>
      </c>
      <c r="Y13" s="65">
        <f t="shared" si="1"/>
        <v>9</v>
      </c>
      <c r="Z13" s="65">
        <f t="shared" si="1"/>
        <v>9</v>
      </c>
      <c r="AA13" s="65">
        <f t="shared" si="1"/>
        <v>9</v>
      </c>
      <c r="AB13" s="107">
        <f t="shared" si="1"/>
        <v>9</v>
      </c>
      <c r="AC13" s="107">
        <f t="shared" si="0"/>
        <v>14</v>
      </c>
      <c r="AD13" s="107">
        <f t="shared" si="0"/>
        <v>16</v>
      </c>
      <c r="AE13" s="107">
        <f t="shared" si="0"/>
        <v>18</v>
      </c>
      <c r="AG13" s="73"/>
      <c r="AH13" s="104"/>
      <c r="DG13" s="105"/>
    </row>
    <row r="14" spans="3:111" s="83" customFormat="1" ht="15" customHeight="1"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5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65"/>
      <c r="AC14" s="65"/>
      <c r="AD14" s="65"/>
      <c r="AE14" s="65"/>
      <c r="AF14" s="81"/>
      <c r="AG14" s="64"/>
      <c r="AH14" s="82"/>
      <c r="DG14" s="84"/>
    </row>
    <row r="15" spans="1:111" s="83" customFormat="1" ht="15" customHeight="1">
      <c r="A15" s="81" t="s">
        <v>172</v>
      </c>
      <c r="B15" s="81" t="s">
        <v>220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65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65"/>
      <c r="AC15" s="65"/>
      <c r="AD15" s="65"/>
      <c r="AE15" s="65"/>
      <c r="AF15" s="81"/>
      <c r="AG15" s="64"/>
      <c r="AH15" s="82"/>
      <c r="DG15" s="84"/>
    </row>
    <row r="16" spans="1:111" s="83" customFormat="1" ht="15" customHeight="1">
      <c r="A16" s="85" t="str">
        <f>A9</f>
        <v>Tipus1</v>
      </c>
      <c r="B16" s="85" t="str">
        <f>B9</f>
        <v>Type1</v>
      </c>
      <c r="C16" s="70">
        <v>100</v>
      </c>
      <c r="D16" s="70">
        <v>100</v>
      </c>
      <c r="E16" s="70">
        <v>100</v>
      </c>
      <c r="F16" s="70">
        <v>100</v>
      </c>
      <c r="G16" s="70">
        <v>100</v>
      </c>
      <c r="H16" s="70">
        <v>100</v>
      </c>
      <c r="I16" s="70">
        <v>100</v>
      </c>
      <c r="J16" s="70">
        <v>100</v>
      </c>
      <c r="K16" s="70">
        <v>100</v>
      </c>
      <c r="L16" s="70">
        <v>100</v>
      </c>
      <c r="M16" s="70">
        <v>100</v>
      </c>
      <c r="N16" s="70">
        <v>100</v>
      </c>
      <c r="O16" s="70">
        <f>SUM(C16:N16)</f>
        <v>1200</v>
      </c>
      <c r="P16" s="70">
        <v>100</v>
      </c>
      <c r="Q16" s="70">
        <v>100</v>
      </c>
      <c r="R16" s="70">
        <v>100</v>
      </c>
      <c r="S16" s="70">
        <v>100</v>
      </c>
      <c r="T16" s="70">
        <v>100</v>
      </c>
      <c r="U16" s="70">
        <v>100</v>
      </c>
      <c r="V16" s="70">
        <v>100</v>
      </c>
      <c r="W16" s="70">
        <v>100</v>
      </c>
      <c r="X16" s="70">
        <v>100</v>
      </c>
      <c r="Y16" s="70">
        <v>100</v>
      </c>
      <c r="Z16" s="70">
        <v>100</v>
      </c>
      <c r="AA16" s="70">
        <v>100</v>
      </c>
      <c r="AB16" s="70">
        <f>SUM(P16:AA16)</f>
        <v>1200</v>
      </c>
      <c r="AC16" s="70">
        <f>AB16</f>
        <v>1200</v>
      </c>
      <c r="AD16" s="70">
        <f>AC16</f>
        <v>1200</v>
      </c>
      <c r="AE16" s="70">
        <f>AD16</f>
        <v>1200</v>
      </c>
      <c r="AF16" s="81"/>
      <c r="AG16" s="64"/>
      <c r="AH16" s="82"/>
      <c r="DG16" s="84"/>
    </row>
    <row r="17" spans="1:111" s="83" customFormat="1" ht="15" customHeight="1">
      <c r="A17" s="85" t="str">
        <f>A10</f>
        <v>Tipus2</v>
      </c>
      <c r="B17" s="85" t="str">
        <f>B10</f>
        <v>Type2</v>
      </c>
      <c r="C17" s="70">
        <v>200</v>
      </c>
      <c r="D17" s="70">
        <v>200</v>
      </c>
      <c r="E17" s="70">
        <v>200</v>
      </c>
      <c r="F17" s="70">
        <v>200</v>
      </c>
      <c r="G17" s="70">
        <v>200</v>
      </c>
      <c r="H17" s="70">
        <v>200</v>
      </c>
      <c r="I17" s="70">
        <v>200</v>
      </c>
      <c r="J17" s="70">
        <v>200</v>
      </c>
      <c r="K17" s="70">
        <v>200</v>
      </c>
      <c r="L17" s="70">
        <v>200</v>
      </c>
      <c r="M17" s="70">
        <v>200</v>
      </c>
      <c r="N17" s="70">
        <v>200</v>
      </c>
      <c r="O17" s="70">
        <f>SUM(C17:N17)</f>
        <v>2400</v>
      </c>
      <c r="P17" s="70">
        <v>200</v>
      </c>
      <c r="Q17" s="70">
        <v>200</v>
      </c>
      <c r="R17" s="70">
        <v>200</v>
      </c>
      <c r="S17" s="70">
        <v>200</v>
      </c>
      <c r="T17" s="70">
        <v>200</v>
      </c>
      <c r="U17" s="70">
        <v>200</v>
      </c>
      <c r="V17" s="70">
        <v>200</v>
      </c>
      <c r="W17" s="70">
        <v>200</v>
      </c>
      <c r="X17" s="70">
        <v>200</v>
      </c>
      <c r="Y17" s="70">
        <v>200</v>
      </c>
      <c r="Z17" s="70">
        <v>200</v>
      </c>
      <c r="AA17" s="70">
        <v>200</v>
      </c>
      <c r="AB17" s="70">
        <f>SUM(P17:AA17)</f>
        <v>2400</v>
      </c>
      <c r="AC17" s="70">
        <f aca="true" t="shared" si="2" ref="AC17:AE19">AB17</f>
        <v>2400</v>
      </c>
      <c r="AD17" s="70">
        <f t="shared" si="2"/>
        <v>2400</v>
      </c>
      <c r="AE17" s="70">
        <f t="shared" si="2"/>
        <v>2400</v>
      </c>
      <c r="AF17" s="81"/>
      <c r="AG17" s="64"/>
      <c r="AH17" s="82"/>
      <c r="DG17" s="84"/>
    </row>
    <row r="18" spans="1:111" s="83" customFormat="1" ht="15" customHeight="1">
      <c r="A18" s="85" t="str">
        <f>A11</f>
        <v>Tipus3</v>
      </c>
      <c r="B18" s="85" t="str">
        <f>B11</f>
        <v>Type3</v>
      </c>
      <c r="C18" s="70">
        <v>300</v>
      </c>
      <c r="D18" s="70">
        <v>300</v>
      </c>
      <c r="E18" s="70">
        <v>300</v>
      </c>
      <c r="F18" s="70">
        <v>300</v>
      </c>
      <c r="G18" s="70">
        <v>300</v>
      </c>
      <c r="H18" s="70">
        <v>300</v>
      </c>
      <c r="I18" s="70">
        <v>300</v>
      </c>
      <c r="J18" s="70">
        <v>300</v>
      </c>
      <c r="K18" s="70">
        <v>300</v>
      </c>
      <c r="L18" s="70">
        <v>300</v>
      </c>
      <c r="M18" s="70">
        <v>300</v>
      </c>
      <c r="N18" s="70">
        <v>300</v>
      </c>
      <c r="O18" s="70">
        <f>SUM(C18:N18)</f>
        <v>3600</v>
      </c>
      <c r="P18" s="70">
        <v>300</v>
      </c>
      <c r="Q18" s="70">
        <v>300</v>
      </c>
      <c r="R18" s="70">
        <v>300</v>
      </c>
      <c r="S18" s="70">
        <v>300</v>
      </c>
      <c r="T18" s="70">
        <v>300</v>
      </c>
      <c r="U18" s="70">
        <v>300</v>
      </c>
      <c r="V18" s="70">
        <v>300</v>
      </c>
      <c r="W18" s="70">
        <v>300</v>
      </c>
      <c r="X18" s="70">
        <v>300</v>
      </c>
      <c r="Y18" s="70">
        <v>300</v>
      </c>
      <c r="Z18" s="70">
        <v>300</v>
      </c>
      <c r="AA18" s="70">
        <v>300</v>
      </c>
      <c r="AB18" s="70">
        <f>SUM(P18:AA18)</f>
        <v>3600</v>
      </c>
      <c r="AC18" s="70">
        <f t="shared" si="2"/>
        <v>3600</v>
      </c>
      <c r="AD18" s="70">
        <f t="shared" si="2"/>
        <v>3600</v>
      </c>
      <c r="AE18" s="70">
        <f t="shared" si="2"/>
        <v>3600</v>
      </c>
      <c r="AF18" s="81"/>
      <c r="AG18" s="64"/>
      <c r="AH18" s="82"/>
      <c r="DG18" s="84"/>
    </row>
    <row r="19" spans="1:111" s="83" customFormat="1" ht="15" customHeight="1">
      <c r="A19" s="85" t="str">
        <f>A12</f>
        <v>Tipus4</v>
      </c>
      <c r="B19" s="85" t="str">
        <f>B12</f>
        <v>Type4</v>
      </c>
      <c r="C19" s="70">
        <v>400</v>
      </c>
      <c r="D19" s="70">
        <v>400</v>
      </c>
      <c r="E19" s="70">
        <v>400</v>
      </c>
      <c r="F19" s="70">
        <v>400</v>
      </c>
      <c r="G19" s="70">
        <v>400</v>
      </c>
      <c r="H19" s="70">
        <v>400</v>
      </c>
      <c r="I19" s="70">
        <v>400</v>
      </c>
      <c r="J19" s="70">
        <v>400</v>
      </c>
      <c r="K19" s="70">
        <v>400</v>
      </c>
      <c r="L19" s="70">
        <v>400</v>
      </c>
      <c r="M19" s="70">
        <v>400</v>
      </c>
      <c r="N19" s="70">
        <v>400</v>
      </c>
      <c r="O19" s="70">
        <f>SUM(C19:N19)</f>
        <v>4800</v>
      </c>
      <c r="P19" s="70">
        <v>400</v>
      </c>
      <c r="Q19" s="70">
        <v>400</v>
      </c>
      <c r="R19" s="70">
        <v>400</v>
      </c>
      <c r="S19" s="70">
        <v>400</v>
      </c>
      <c r="T19" s="70">
        <v>400</v>
      </c>
      <c r="U19" s="70">
        <v>400</v>
      </c>
      <c r="V19" s="70">
        <v>400</v>
      </c>
      <c r="W19" s="70">
        <v>400</v>
      </c>
      <c r="X19" s="70">
        <v>400</v>
      </c>
      <c r="Y19" s="70">
        <v>400</v>
      </c>
      <c r="Z19" s="70">
        <v>400</v>
      </c>
      <c r="AA19" s="70">
        <v>400</v>
      </c>
      <c r="AB19" s="70">
        <f>SUM(P19:AA19)</f>
        <v>4800</v>
      </c>
      <c r="AC19" s="70">
        <f t="shared" si="2"/>
        <v>4800</v>
      </c>
      <c r="AD19" s="70">
        <f t="shared" si="2"/>
        <v>4800</v>
      </c>
      <c r="AE19" s="70">
        <f t="shared" si="2"/>
        <v>4800</v>
      </c>
      <c r="AF19" s="81"/>
      <c r="AG19" s="64"/>
      <c r="AH19" s="82"/>
      <c r="DG19" s="84"/>
    </row>
    <row r="20" spans="3:111" s="83" customFormat="1" ht="15" customHeight="1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81"/>
      <c r="AG20" s="64"/>
      <c r="AH20" s="82"/>
      <c r="DG20" s="84"/>
    </row>
    <row r="21" spans="1:111" s="83" customFormat="1" ht="15" customHeight="1">
      <c r="A21" s="81" t="s">
        <v>173</v>
      </c>
      <c r="B21" s="81" t="s">
        <v>221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81"/>
      <c r="AG21" s="64"/>
      <c r="AH21" s="82"/>
      <c r="DG21" s="84"/>
    </row>
    <row r="22" spans="1:111" s="83" customFormat="1" ht="15" customHeight="1">
      <c r="A22" s="85" t="str">
        <f>A16</f>
        <v>Tipus1</v>
      </c>
      <c r="B22" s="85" t="str">
        <f>B16</f>
        <v>Type1</v>
      </c>
      <c r="C22" s="66">
        <f>C9*C16</f>
        <v>100</v>
      </c>
      <c r="D22" s="66">
        <f aca="true" t="shared" si="3" ref="D22:N22">D9*D16</f>
        <v>100</v>
      </c>
      <c r="E22" s="66">
        <f t="shared" si="3"/>
        <v>100</v>
      </c>
      <c r="F22" s="66">
        <f t="shared" si="3"/>
        <v>100</v>
      </c>
      <c r="G22" s="66">
        <f t="shared" si="3"/>
        <v>200</v>
      </c>
      <c r="H22" s="66">
        <f t="shared" si="3"/>
        <v>200</v>
      </c>
      <c r="I22" s="66">
        <f t="shared" si="3"/>
        <v>200</v>
      </c>
      <c r="J22" s="66">
        <f t="shared" si="3"/>
        <v>200</v>
      </c>
      <c r="K22" s="66">
        <f t="shared" si="3"/>
        <v>200</v>
      </c>
      <c r="L22" s="66">
        <f t="shared" si="3"/>
        <v>200</v>
      </c>
      <c r="M22" s="66">
        <f t="shared" si="3"/>
        <v>200</v>
      </c>
      <c r="N22" s="66">
        <f t="shared" si="3"/>
        <v>200</v>
      </c>
      <c r="O22" s="86">
        <f>SUM(C22:N22)</f>
        <v>2000</v>
      </c>
      <c r="P22" s="66">
        <f>P9*P16</f>
        <v>400</v>
      </c>
      <c r="Q22" s="66">
        <f aca="true" t="shared" si="4" ref="Q22:AA22">Q9*Q16</f>
        <v>400</v>
      </c>
      <c r="R22" s="66">
        <f t="shared" si="4"/>
        <v>400</v>
      </c>
      <c r="S22" s="66">
        <f t="shared" si="4"/>
        <v>400</v>
      </c>
      <c r="T22" s="66">
        <f t="shared" si="4"/>
        <v>400</v>
      </c>
      <c r="U22" s="66">
        <f t="shared" si="4"/>
        <v>400</v>
      </c>
      <c r="V22" s="66">
        <f t="shared" si="4"/>
        <v>400</v>
      </c>
      <c r="W22" s="66">
        <f t="shared" si="4"/>
        <v>400</v>
      </c>
      <c r="X22" s="66">
        <f t="shared" si="4"/>
        <v>400</v>
      </c>
      <c r="Y22" s="66">
        <f t="shared" si="4"/>
        <v>400</v>
      </c>
      <c r="Z22" s="66">
        <f t="shared" si="4"/>
        <v>400</v>
      </c>
      <c r="AA22" s="66">
        <f t="shared" si="4"/>
        <v>400</v>
      </c>
      <c r="AB22" s="86">
        <f>SUM(P22:AA22)</f>
        <v>4800</v>
      </c>
      <c r="AC22" s="86">
        <f aca="true" t="shared" si="5" ref="AC22:AE25">AC9*AC16</f>
        <v>7200</v>
      </c>
      <c r="AD22" s="86">
        <f t="shared" si="5"/>
        <v>9600</v>
      </c>
      <c r="AE22" s="86">
        <f t="shared" si="5"/>
        <v>12000</v>
      </c>
      <c r="AF22" s="81"/>
      <c r="AG22" s="64"/>
      <c r="AH22" s="82"/>
      <c r="DG22" s="84"/>
    </row>
    <row r="23" spans="1:111" s="83" customFormat="1" ht="15" customHeight="1">
      <c r="A23" s="85" t="str">
        <f>A17</f>
        <v>Tipus2</v>
      </c>
      <c r="B23" s="85" t="str">
        <f>B17</f>
        <v>Type2</v>
      </c>
      <c r="C23" s="66">
        <f>C10*C17</f>
        <v>200</v>
      </c>
      <c r="D23" s="66">
        <f aca="true" t="shared" si="6" ref="D23:N23">D10*D17</f>
        <v>200</v>
      </c>
      <c r="E23" s="66">
        <f t="shared" si="6"/>
        <v>200</v>
      </c>
      <c r="F23" s="66">
        <f t="shared" si="6"/>
        <v>200</v>
      </c>
      <c r="G23" s="66">
        <f t="shared" si="6"/>
        <v>200</v>
      </c>
      <c r="H23" s="66">
        <f t="shared" si="6"/>
        <v>200</v>
      </c>
      <c r="I23" s="66">
        <f t="shared" si="6"/>
        <v>200</v>
      </c>
      <c r="J23" s="66">
        <f t="shared" si="6"/>
        <v>200</v>
      </c>
      <c r="K23" s="66">
        <f t="shared" si="6"/>
        <v>200</v>
      </c>
      <c r="L23" s="66">
        <f t="shared" si="6"/>
        <v>200</v>
      </c>
      <c r="M23" s="66">
        <f t="shared" si="6"/>
        <v>200</v>
      </c>
      <c r="N23" s="66">
        <f t="shared" si="6"/>
        <v>200</v>
      </c>
      <c r="O23" s="86">
        <f>SUM(C23:N23)</f>
        <v>2400</v>
      </c>
      <c r="P23" s="66">
        <f>P10*P17</f>
        <v>200</v>
      </c>
      <c r="Q23" s="66">
        <f aca="true" t="shared" si="7" ref="Q23:AA23">Q10*Q17</f>
        <v>200</v>
      </c>
      <c r="R23" s="66">
        <f t="shared" si="7"/>
        <v>200</v>
      </c>
      <c r="S23" s="66">
        <f t="shared" si="7"/>
        <v>200</v>
      </c>
      <c r="T23" s="66">
        <f t="shared" si="7"/>
        <v>200</v>
      </c>
      <c r="U23" s="66">
        <f t="shared" si="7"/>
        <v>200</v>
      </c>
      <c r="V23" s="66">
        <f t="shared" si="7"/>
        <v>200</v>
      </c>
      <c r="W23" s="66">
        <f t="shared" si="7"/>
        <v>200</v>
      </c>
      <c r="X23" s="66">
        <f t="shared" si="7"/>
        <v>200</v>
      </c>
      <c r="Y23" s="66">
        <f t="shared" si="7"/>
        <v>200</v>
      </c>
      <c r="Z23" s="66">
        <f t="shared" si="7"/>
        <v>200</v>
      </c>
      <c r="AA23" s="66">
        <f t="shared" si="7"/>
        <v>200</v>
      </c>
      <c r="AB23" s="86">
        <f>SUM(P23:AA23)</f>
        <v>2400</v>
      </c>
      <c r="AC23" s="86">
        <f t="shared" si="5"/>
        <v>4800</v>
      </c>
      <c r="AD23" s="86">
        <f t="shared" si="5"/>
        <v>4800</v>
      </c>
      <c r="AE23" s="86">
        <f t="shared" si="5"/>
        <v>4800</v>
      </c>
      <c r="AF23" s="81"/>
      <c r="AG23" s="64"/>
      <c r="AH23" s="82"/>
      <c r="DG23" s="84"/>
    </row>
    <row r="24" spans="1:111" s="83" customFormat="1" ht="15" customHeight="1">
      <c r="A24" s="85" t="str">
        <f>A18</f>
        <v>Tipus3</v>
      </c>
      <c r="B24" s="85" t="str">
        <f>B18</f>
        <v>Type3</v>
      </c>
      <c r="C24" s="66">
        <f>C11*C18</f>
        <v>0</v>
      </c>
      <c r="D24" s="66">
        <f aca="true" t="shared" si="8" ref="D24:N24">D11*D18</f>
        <v>0</v>
      </c>
      <c r="E24" s="66">
        <f t="shared" si="8"/>
        <v>0</v>
      </c>
      <c r="F24" s="66">
        <f t="shared" si="8"/>
        <v>0</v>
      </c>
      <c r="G24" s="66">
        <f t="shared" si="8"/>
        <v>0</v>
      </c>
      <c r="H24" s="66">
        <f t="shared" si="8"/>
        <v>0</v>
      </c>
      <c r="I24" s="66">
        <f t="shared" si="8"/>
        <v>0</v>
      </c>
      <c r="J24" s="66">
        <f t="shared" si="8"/>
        <v>0</v>
      </c>
      <c r="K24" s="66">
        <f t="shared" si="8"/>
        <v>0</v>
      </c>
      <c r="L24" s="66">
        <f t="shared" si="8"/>
        <v>0</v>
      </c>
      <c r="M24" s="66">
        <f t="shared" si="8"/>
        <v>0</v>
      </c>
      <c r="N24" s="66">
        <f t="shared" si="8"/>
        <v>0</v>
      </c>
      <c r="O24" s="86">
        <f>SUM(C24:N24)</f>
        <v>0</v>
      </c>
      <c r="P24" s="66">
        <f>P11*P18</f>
        <v>0</v>
      </c>
      <c r="Q24" s="66">
        <f aca="true" t="shared" si="9" ref="Q24:AA24">Q11*Q18</f>
        <v>0</v>
      </c>
      <c r="R24" s="66">
        <f t="shared" si="9"/>
        <v>0</v>
      </c>
      <c r="S24" s="66">
        <f t="shared" si="9"/>
        <v>0</v>
      </c>
      <c r="T24" s="66">
        <f t="shared" si="9"/>
        <v>0</v>
      </c>
      <c r="U24" s="66">
        <f t="shared" si="9"/>
        <v>0</v>
      </c>
      <c r="V24" s="66">
        <f t="shared" si="9"/>
        <v>0</v>
      </c>
      <c r="W24" s="66">
        <f t="shared" si="9"/>
        <v>0</v>
      </c>
      <c r="X24" s="66">
        <f t="shared" si="9"/>
        <v>0</v>
      </c>
      <c r="Y24" s="66">
        <f t="shared" si="9"/>
        <v>0</v>
      </c>
      <c r="Z24" s="66">
        <f t="shared" si="9"/>
        <v>0</v>
      </c>
      <c r="AA24" s="66">
        <f t="shared" si="9"/>
        <v>0</v>
      </c>
      <c r="AB24" s="86">
        <f>SUM(P24:AA24)</f>
        <v>0</v>
      </c>
      <c r="AC24" s="86">
        <f t="shared" si="5"/>
        <v>3600</v>
      </c>
      <c r="AD24" s="86">
        <f t="shared" si="5"/>
        <v>3600</v>
      </c>
      <c r="AE24" s="86">
        <f t="shared" si="5"/>
        <v>3600</v>
      </c>
      <c r="AF24" s="81"/>
      <c r="AG24" s="64"/>
      <c r="AH24" s="82"/>
      <c r="DG24" s="84"/>
    </row>
    <row r="25" spans="1:111" s="83" customFormat="1" ht="15" customHeight="1">
      <c r="A25" s="85" t="str">
        <f>A19</f>
        <v>Tipus4</v>
      </c>
      <c r="B25" s="85" t="str">
        <f>B19</f>
        <v>Type4</v>
      </c>
      <c r="C25" s="87">
        <f>C12*C19</f>
        <v>400</v>
      </c>
      <c r="D25" s="87">
        <f aca="true" t="shared" si="10" ref="D25:N25">D12*D19</f>
        <v>800</v>
      </c>
      <c r="E25" s="87">
        <f t="shared" si="10"/>
        <v>1200</v>
      </c>
      <c r="F25" s="87">
        <f t="shared" si="10"/>
        <v>1600</v>
      </c>
      <c r="G25" s="87">
        <f t="shared" si="10"/>
        <v>1600</v>
      </c>
      <c r="H25" s="87">
        <f t="shared" si="10"/>
        <v>1600</v>
      </c>
      <c r="I25" s="87">
        <f t="shared" si="10"/>
        <v>1600</v>
      </c>
      <c r="J25" s="87">
        <f t="shared" si="10"/>
        <v>1600</v>
      </c>
      <c r="K25" s="87">
        <f t="shared" si="10"/>
        <v>1600</v>
      </c>
      <c r="L25" s="87">
        <f t="shared" si="10"/>
        <v>1600</v>
      </c>
      <c r="M25" s="87">
        <f t="shared" si="10"/>
        <v>1600</v>
      </c>
      <c r="N25" s="87">
        <f t="shared" si="10"/>
        <v>1600</v>
      </c>
      <c r="O25" s="86">
        <f>SUM(C25:N25)</f>
        <v>16800</v>
      </c>
      <c r="P25" s="87">
        <f>P12*P19</f>
        <v>1600</v>
      </c>
      <c r="Q25" s="87">
        <f aca="true" t="shared" si="11" ref="Q25:AA25">Q12*Q19</f>
        <v>1600</v>
      </c>
      <c r="R25" s="87">
        <f t="shared" si="11"/>
        <v>1600</v>
      </c>
      <c r="S25" s="87">
        <f t="shared" si="11"/>
        <v>1600</v>
      </c>
      <c r="T25" s="87">
        <f t="shared" si="11"/>
        <v>1600</v>
      </c>
      <c r="U25" s="87">
        <f t="shared" si="11"/>
        <v>1600</v>
      </c>
      <c r="V25" s="87">
        <f t="shared" si="11"/>
        <v>1600</v>
      </c>
      <c r="W25" s="87">
        <f t="shared" si="11"/>
        <v>1600</v>
      </c>
      <c r="X25" s="87">
        <f t="shared" si="11"/>
        <v>1600</v>
      </c>
      <c r="Y25" s="87">
        <f t="shared" si="11"/>
        <v>1600</v>
      </c>
      <c r="Z25" s="87">
        <f t="shared" si="11"/>
        <v>1600</v>
      </c>
      <c r="AA25" s="87">
        <f t="shared" si="11"/>
        <v>1600</v>
      </c>
      <c r="AB25" s="86">
        <f>SUM(P25:AA25)</f>
        <v>19200</v>
      </c>
      <c r="AC25" s="86">
        <f t="shared" si="5"/>
        <v>24000</v>
      </c>
      <c r="AD25" s="86">
        <f t="shared" si="5"/>
        <v>24000</v>
      </c>
      <c r="AE25" s="86">
        <f t="shared" si="5"/>
        <v>24000</v>
      </c>
      <c r="AF25" s="81"/>
      <c r="AG25" s="64"/>
      <c r="AH25" s="82"/>
      <c r="DG25" s="84"/>
    </row>
    <row r="26" spans="1:111" s="83" customFormat="1" ht="15" customHeight="1">
      <c r="A26" s="88" t="s">
        <v>175</v>
      </c>
      <c r="B26" s="88" t="s">
        <v>221</v>
      </c>
      <c r="C26" s="89">
        <f>SUM(C22:C25)</f>
        <v>700</v>
      </c>
      <c r="D26" s="89">
        <f aca="true" t="shared" si="12" ref="D26:N26">SUM(D22:D25)</f>
        <v>1100</v>
      </c>
      <c r="E26" s="89">
        <f t="shared" si="12"/>
        <v>1500</v>
      </c>
      <c r="F26" s="89">
        <f t="shared" si="12"/>
        <v>1900</v>
      </c>
      <c r="G26" s="89">
        <f t="shared" si="12"/>
        <v>2000</v>
      </c>
      <c r="H26" s="89">
        <f t="shared" si="12"/>
        <v>2000</v>
      </c>
      <c r="I26" s="89">
        <f t="shared" si="12"/>
        <v>2000</v>
      </c>
      <c r="J26" s="89">
        <f t="shared" si="12"/>
        <v>2000</v>
      </c>
      <c r="K26" s="89">
        <f t="shared" si="12"/>
        <v>2000</v>
      </c>
      <c r="L26" s="89">
        <f t="shared" si="12"/>
        <v>2000</v>
      </c>
      <c r="M26" s="89">
        <f t="shared" si="12"/>
        <v>2000</v>
      </c>
      <c r="N26" s="89">
        <f t="shared" si="12"/>
        <v>2000</v>
      </c>
      <c r="O26" s="90">
        <f>SUM(O22:O25)</f>
        <v>21200</v>
      </c>
      <c r="P26" s="89">
        <f aca="true" t="shared" si="13" ref="P26:AA26">SUM(P22:P25)</f>
        <v>2200</v>
      </c>
      <c r="Q26" s="89">
        <f t="shared" si="13"/>
        <v>2200</v>
      </c>
      <c r="R26" s="89">
        <f t="shared" si="13"/>
        <v>2200</v>
      </c>
      <c r="S26" s="89">
        <f t="shared" si="13"/>
        <v>2200</v>
      </c>
      <c r="T26" s="89">
        <f t="shared" si="13"/>
        <v>2200</v>
      </c>
      <c r="U26" s="89">
        <f t="shared" si="13"/>
        <v>2200</v>
      </c>
      <c r="V26" s="89">
        <f t="shared" si="13"/>
        <v>2200</v>
      </c>
      <c r="W26" s="89">
        <f t="shared" si="13"/>
        <v>2200</v>
      </c>
      <c r="X26" s="89">
        <f t="shared" si="13"/>
        <v>2200</v>
      </c>
      <c r="Y26" s="89">
        <f t="shared" si="13"/>
        <v>2200</v>
      </c>
      <c r="Z26" s="89">
        <f t="shared" si="13"/>
        <v>2200</v>
      </c>
      <c r="AA26" s="89">
        <f t="shared" si="13"/>
        <v>2200</v>
      </c>
      <c r="AB26" s="90">
        <f>SUM(AB22:AB25)</f>
        <v>26400</v>
      </c>
      <c r="AC26" s="90">
        <f>SUM(AC22:AC25)</f>
        <v>39600</v>
      </c>
      <c r="AD26" s="90">
        <f>SUM(AD22:AD25)</f>
        <v>42000</v>
      </c>
      <c r="AE26" s="90">
        <f>SUM(AE22:AE25)</f>
        <v>44400</v>
      </c>
      <c r="AF26" s="81"/>
      <c r="AG26" s="68"/>
      <c r="AH26" s="82"/>
      <c r="DG26" s="84"/>
    </row>
    <row r="27" spans="1:111" s="83" customFormat="1" ht="15" customHeight="1" thickBot="1">
      <c r="A27" s="91" t="s">
        <v>174</v>
      </c>
      <c r="B27" s="91" t="s">
        <v>208</v>
      </c>
      <c r="C27" s="92">
        <f>PAR!$C$11*C26</f>
        <v>196.00000000000003</v>
      </c>
      <c r="D27" s="92">
        <f>PAR!$C$11*D26</f>
        <v>308.00000000000006</v>
      </c>
      <c r="E27" s="92">
        <f>PAR!$C$11*E26</f>
        <v>420.00000000000006</v>
      </c>
      <c r="F27" s="92">
        <f>PAR!$C$11*F26</f>
        <v>532</v>
      </c>
      <c r="G27" s="92">
        <f>PAR!$C$11*G26</f>
        <v>560</v>
      </c>
      <c r="H27" s="92">
        <f>PAR!$C$11*H26</f>
        <v>560</v>
      </c>
      <c r="I27" s="92">
        <f>PAR!$C$11*I26</f>
        <v>560</v>
      </c>
      <c r="J27" s="92">
        <f>PAR!$C$11*J26</f>
        <v>560</v>
      </c>
      <c r="K27" s="92">
        <f>PAR!$C$11*K26</f>
        <v>560</v>
      </c>
      <c r="L27" s="92">
        <f>PAR!$C$11*L26</f>
        <v>560</v>
      </c>
      <c r="M27" s="92">
        <f>PAR!$C$11*M26</f>
        <v>560</v>
      </c>
      <c r="N27" s="92">
        <f>PAR!$C$11*N26</f>
        <v>560</v>
      </c>
      <c r="O27" s="93">
        <f>SUM(C27:N27)</f>
        <v>5936</v>
      </c>
      <c r="P27" s="92">
        <f>PAR!$C$11*P26</f>
        <v>616.0000000000001</v>
      </c>
      <c r="Q27" s="92">
        <f>PAR!$C$11*Q26</f>
        <v>616.0000000000001</v>
      </c>
      <c r="R27" s="92">
        <f>PAR!$C$11*R26</f>
        <v>616.0000000000001</v>
      </c>
      <c r="S27" s="92">
        <f>PAR!$C$11*S26</f>
        <v>616.0000000000001</v>
      </c>
      <c r="T27" s="92">
        <f>PAR!$C$11*T26</f>
        <v>616.0000000000001</v>
      </c>
      <c r="U27" s="92">
        <f>PAR!$C$11*U26</f>
        <v>616.0000000000001</v>
      </c>
      <c r="V27" s="92">
        <f>PAR!$C$11*V26</f>
        <v>616.0000000000001</v>
      </c>
      <c r="W27" s="92">
        <f>PAR!$C$11*W26</f>
        <v>616.0000000000001</v>
      </c>
      <c r="X27" s="92">
        <f>PAR!$C$11*X26</f>
        <v>616.0000000000001</v>
      </c>
      <c r="Y27" s="92">
        <f>PAR!$C$11*Y26</f>
        <v>616.0000000000001</v>
      </c>
      <c r="Z27" s="92">
        <f>PAR!$C$11*Z26</f>
        <v>616.0000000000001</v>
      </c>
      <c r="AA27" s="92">
        <f>PAR!$C$11*AA26</f>
        <v>616.0000000000001</v>
      </c>
      <c r="AB27" s="93">
        <f>SUM(P27:AA27)</f>
        <v>7392.000000000001</v>
      </c>
      <c r="AC27" s="93">
        <f>PAR!$C$11*AC26</f>
        <v>11088.000000000002</v>
      </c>
      <c r="AD27" s="93">
        <f>PAR!$C$11*AD26</f>
        <v>11760.000000000002</v>
      </c>
      <c r="AE27" s="93">
        <f>PAR!$C$11*AE26</f>
        <v>12432.000000000002</v>
      </c>
      <c r="AF27" s="81"/>
      <c r="AG27" s="68"/>
      <c r="AH27" s="82"/>
      <c r="DG27" s="84"/>
    </row>
    <row r="28" spans="1:111" s="81" customFormat="1" ht="13.5" customHeight="1" thickTop="1">
      <c r="A28" s="60" t="s">
        <v>188</v>
      </c>
      <c r="B28" s="60" t="s">
        <v>254</v>
      </c>
      <c r="C28" s="102">
        <f>SUM(C26:C27)</f>
        <v>896</v>
      </c>
      <c r="D28" s="102">
        <f aca="true" t="shared" si="14" ref="D28:N28">SUM(D26:D27)</f>
        <v>1408</v>
      </c>
      <c r="E28" s="102">
        <f t="shared" si="14"/>
        <v>1920</v>
      </c>
      <c r="F28" s="102">
        <f t="shared" si="14"/>
        <v>2432</v>
      </c>
      <c r="G28" s="102">
        <f t="shared" si="14"/>
        <v>2560</v>
      </c>
      <c r="H28" s="102">
        <f t="shared" si="14"/>
        <v>2560</v>
      </c>
      <c r="I28" s="102">
        <f t="shared" si="14"/>
        <v>2560</v>
      </c>
      <c r="J28" s="102">
        <f t="shared" si="14"/>
        <v>2560</v>
      </c>
      <c r="K28" s="102">
        <f t="shared" si="14"/>
        <v>2560</v>
      </c>
      <c r="L28" s="102">
        <f t="shared" si="14"/>
        <v>2560</v>
      </c>
      <c r="M28" s="102">
        <f t="shared" si="14"/>
        <v>2560</v>
      </c>
      <c r="N28" s="102">
        <f t="shared" si="14"/>
        <v>2560</v>
      </c>
      <c r="O28" s="103">
        <f>O26+O27</f>
        <v>27136</v>
      </c>
      <c r="P28" s="102">
        <f aca="true" t="shared" si="15" ref="P28:AA28">SUM(P26:P27)</f>
        <v>2816</v>
      </c>
      <c r="Q28" s="102">
        <f t="shared" si="15"/>
        <v>2816</v>
      </c>
      <c r="R28" s="102">
        <f t="shared" si="15"/>
        <v>2816</v>
      </c>
      <c r="S28" s="102">
        <f t="shared" si="15"/>
        <v>2816</v>
      </c>
      <c r="T28" s="102">
        <f t="shared" si="15"/>
        <v>2816</v>
      </c>
      <c r="U28" s="102">
        <f t="shared" si="15"/>
        <v>2816</v>
      </c>
      <c r="V28" s="102">
        <f t="shared" si="15"/>
        <v>2816</v>
      </c>
      <c r="W28" s="102">
        <f t="shared" si="15"/>
        <v>2816</v>
      </c>
      <c r="X28" s="102">
        <f t="shared" si="15"/>
        <v>2816</v>
      </c>
      <c r="Y28" s="102">
        <f t="shared" si="15"/>
        <v>2816</v>
      </c>
      <c r="Z28" s="102">
        <f t="shared" si="15"/>
        <v>2816</v>
      </c>
      <c r="AA28" s="102">
        <f t="shared" si="15"/>
        <v>2816</v>
      </c>
      <c r="AB28" s="103">
        <f>AB26+AB27</f>
        <v>33792</v>
      </c>
      <c r="AC28" s="103">
        <f>SUM(AC26:AC27)</f>
        <v>50688</v>
      </c>
      <c r="AD28" s="103">
        <f>SUM(AD26:AD27)</f>
        <v>53760</v>
      </c>
      <c r="AE28" s="103">
        <f>SUM(AE26:AE27)</f>
        <v>56832</v>
      </c>
      <c r="AG28" s="73"/>
      <c r="AH28" s="104"/>
      <c r="DG28" s="105"/>
    </row>
    <row r="29" spans="3:31" ht="12.75"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3" ht="15">
      <c r="A33" s="83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14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" sqref="H5"/>
    </sheetView>
  </sheetViews>
  <sheetFormatPr defaultColWidth="9.00390625" defaultRowHeight="12"/>
  <cols>
    <col min="1" max="1" width="40.7109375" style="64" customWidth="1"/>
    <col min="2" max="2" width="41.00390625" style="64" customWidth="1"/>
    <col min="3" max="7" width="12.28125" style="64" customWidth="1"/>
    <col min="8" max="8" width="12.140625" style="64" customWidth="1"/>
    <col min="9" max="31" width="12.28125" style="64" customWidth="1"/>
    <col min="32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PAR!C8</f>
        <v>eHUF</v>
      </c>
      <c r="C1" s="29" t="str">
        <f>+PAR!C1</f>
        <v>Y1</v>
      </c>
      <c r="D1" s="29" t="str">
        <f>+PAR!D1</f>
        <v>Y2</v>
      </c>
      <c r="E1" s="29" t="str">
        <f>+PAR!E1</f>
        <v>Y3</v>
      </c>
      <c r="F1" s="29" t="str">
        <f>+PAR!F1</f>
        <v>Y4</v>
      </c>
      <c r="G1" s="29" t="str">
        <f>+PAR!G1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+PAR!A2</f>
        <v>Adózás utáni nyereség</v>
      </c>
      <c r="B2" s="31" t="str">
        <f>+PAR!B2</f>
        <v>After-tax profit or loss</v>
      </c>
      <c r="C2" s="31">
        <f>+PAR!C2</f>
        <v>-3171.3618177996063</v>
      </c>
      <c r="D2" s="31">
        <f>+PAR!D2</f>
        <v>25369.98746535577</v>
      </c>
      <c r="E2" s="31">
        <f>+PAR!E2</f>
        <v>7891.762506928844</v>
      </c>
      <c r="F2" s="31">
        <f>+PAR!F2</f>
        <v>-3811.2299944569236</v>
      </c>
      <c r="G2" s="31">
        <f>+PAR!G2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+PAR!A3</f>
        <v>Záró pénzforgalom</v>
      </c>
      <c r="B3" s="55" t="str">
        <f>+PAR!B3</f>
        <v>Ending cash</v>
      </c>
      <c r="C3" s="55">
        <f>+PAR!C3</f>
        <v>10016.373535311068</v>
      </c>
      <c r="D3" s="55">
        <f>+PAR!D3</f>
        <v>38153.11250384936</v>
      </c>
      <c r="E3" s="55">
        <f>+PAR!E3</f>
        <v>46088.25000307949</v>
      </c>
      <c r="F3" s="55">
        <f>+PAR!F3</f>
        <v>42551.7200024636</v>
      </c>
      <c r="G3" s="55">
        <f>+PAR!G3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+PAR!A4</f>
        <v>Saját tőke</v>
      </c>
      <c r="B4" s="55" t="str">
        <f>+PAR!B4</f>
        <v>Total Equity</v>
      </c>
      <c r="C4" s="55">
        <f>+PAR!C4</f>
        <v>11828.638182200393</v>
      </c>
      <c r="D4" s="55">
        <f>+PAR!D4</f>
        <v>40369.98746535577</v>
      </c>
      <c r="E4" s="55">
        <f>+PAR!E4</f>
        <v>48261.74997228461</v>
      </c>
      <c r="F4" s="55">
        <f>+PAR!F4</f>
        <v>44450.51997782769</v>
      </c>
      <c r="G4" s="55">
        <f>+PAR!G4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11" s="83" customFormat="1" ht="15.75" customHeight="1">
      <c r="A6" s="74" t="str">
        <f>PAR!C8</f>
        <v>eHUF</v>
      </c>
      <c r="B6" s="74" t="str">
        <f>PAR!C8</f>
        <v>eHUF</v>
      </c>
      <c r="C6" s="65" t="str">
        <f>PAR!C7</f>
        <v>Y1/m1</v>
      </c>
      <c r="D6" s="65" t="str">
        <f>PAR!D7</f>
        <v>Y1/m2</v>
      </c>
      <c r="E6" s="65" t="str">
        <f>PAR!E7</f>
        <v>Y1/m3</v>
      </c>
      <c r="F6" s="65" t="str">
        <f>PAR!F7</f>
        <v>Y1/m4</v>
      </c>
      <c r="G6" s="65" t="str">
        <f>PAR!G7</f>
        <v>Y1/m5</v>
      </c>
      <c r="H6" s="65" t="str">
        <f>PAR!H7</f>
        <v>Y1/m6</v>
      </c>
      <c r="I6" s="65" t="str">
        <f>PAR!I7</f>
        <v>Y1/m7</v>
      </c>
      <c r="J6" s="65" t="str">
        <f>PAR!J7</f>
        <v>Y1/m8</v>
      </c>
      <c r="K6" s="65" t="str">
        <f>PAR!K7</f>
        <v>Y1/m9</v>
      </c>
      <c r="L6" s="65" t="str">
        <f>PAR!L7</f>
        <v>Y1/m10</v>
      </c>
      <c r="M6" s="65" t="str">
        <f>PAR!M7</f>
        <v>Y1/m11</v>
      </c>
      <c r="N6" s="65" t="str">
        <f>PAR!N7</f>
        <v>Y1/m12</v>
      </c>
      <c r="O6" s="65" t="str">
        <f>PAR!O7</f>
        <v>Y1</v>
      </c>
      <c r="P6" s="65" t="str">
        <f>PAR!P7</f>
        <v>Y2/m1</v>
      </c>
      <c r="Q6" s="65" t="str">
        <f>PAR!Q7</f>
        <v>Y2/m2</v>
      </c>
      <c r="R6" s="65" t="str">
        <f>PAR!R7</f>
        <v>Y2/m3</v>
      </c>
      <c r="S6" s="65" t="str">
        <f>PAR!S7</f>
        <v>Y2/m4</v>
      </c>
      <c r="T6" s="65" t="str">
        <f>PAR!T7</f>
        <v>Y2/m5</v>
      </c>
      <c r="U6" s="65" t="str">
        <f>PAR!U7</f>
        <v>Y2/m6</v>
      </c>
      <c r="V6" s="65" t="str">
        <f>PAR!V7</f>
        <v>Y2/m7</v>
      </c>
      <c r="W6" s="65" t="str">
        <f>PAR!W7</f>
        <v>Y2/m8</v>
      </c>
      <c r="X6" s="65" t="str">
        <f>PAR!X7</f>
        <v>Y2/m9</v>
      </c>
      <c r="Y6" s="65" t="str">
        <f>PAR!Y7</f>
        <v>Y2/m10</v>
      </c>
      <c r="Z6" s="65" t="str">
        <f>PAR!Z7</f>
        <v>Y2/m11</v>
      </c>
      <c r="AA6" s="65" t="str">
        <f>PAR!AA7</f>
        <v>Y2/m12</v>
      </c>
      <c r="AB6" s="65" t="str">
        <f>PAR!AB7</f>
        <v>Y2</v>
      </c>
      <c r="AC6" s="65" t="str">
        <f>PAR!AC7</f>
        <v>Y3</v>
      </c>
      <c r="AD6" s="65" t="str">
        <f>PAR!AD7</f>
        <v>Y4</v>
      </c>
      <c r="AE6" s="65" t="str">
        <f>PAR!AE7</f>
        <v>Y5</v>
      </c>
      <c r="AF6" s="81"/>
      <c r="AG6" s="81"/>
      <c r="AH6" s="82"/>
      <c r="DG6" s="84"/>
    </row>
    <row r="7" spans="1:31" s="32" customFormat="1" ht="16.5" customHeight="1">
      <c r="A7" s="46" t="s">
        <v>131</v>
      </c>
      <c r="B7" s="46" t="s">
        <v>131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111" s="83" customFormat="1" ht="15.75" customHeight="1">
      <c r="A8" s="50" t="s">
        <v>110</v>
      </c>
      <c r="B8" s="50" t="s">
        <v>110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  <c r="O8" s="50">
        <f>SUM(C8:N8)</f>
        <v>1200</v>
      </c>
      <c r="P8" s="50">
        <v>100</v>
      </c>
      <c r="Q8" s="50">
        <v>100</v>
      </c>
      <c r="R8" s="50">
        <v>100</v>
      </c>
      <c r="S8" s="50">
        <v>100</v>
      </c>
      <c r="T8" s="50">
        <v>100</v>
      </c>
      <c r="U8" s="50">
        <v>100</v>
      </c>
      <c r="V8" s="50">
        <v>100</v>
      </c>
      <c r="W8" s="50">
        <v>100</v>
      </c>
      <c r="X8" s="50">
        <v>100</v>
      </c>
      <c r="Y8" s="50">
        <v>100</v>
      </c>
      <c r="Z8" s="50">
        <v>100</v>
      </c>
      <c r="AA8" s="50">
        <v>100</v>
      </c>
      <c r="AB8" s="50">
        <f>SUM(P8:AA8)</f>
        <v>1200</v>
      </c>
      <c r="AC8" s="50">
        <v>1200</v>
      </c>
      <c r="AD8" s="50">
        <v>1200</v>
      </c>
      <c r="AE8" s="50">
        <v>1200</v>
      </c>
      <c r="AF8" s="81"/>
      <c r="AG8" s="81"/>
      <c r="AH8" s="82"/>
      <c r="DG8" s="84"/>
    </row>
    <row r="9" spans="1:111" s="83" customFormat="1" ht="15.75" customHeight="1">
      <c r="A9" s="50" t="s">
        <v>111</v>
      </c>
      <c r="B9" s="50" t="s">
        <v>111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f>SUM(C9:N9)</f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f>SUM(P9:AA9)</f>
        <v>0</v>
      </c>
      <c r="AC9" s="50">
        <v>0</v>
      </c>
      <c r="AD9" s="50">
        <v>0</v>
      </c>
      <c r="AE9" s="50">
        <v>0</v>
      </c>
      <c r="AF9" s="81"/>
      <c r="AG9" s="81"/>
      <c r="AH9" s="82"/>
      <c r="DG9" s="84"/>
    </row>
    <row r="10" spans="1:111" s="83" customFormat="1" ht="15.75" customHeight="1">
      <c r="A10" s="50" t="s">
        <v>112</v>
      </c>
      <c r="B10" s="50" t="s">
        <v>112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f>SUM(C10:N10)</f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f>SUM(P10:AA10)</f>
        <v>0</v>
      </c>
      <c r="AC10" s="50">
        <v>0</v>
      </c>
      <c r="AD10" s="50">
        <v>0</v>
      </c>
      <c r="AE10" s="50">
        <v>0</v>
      </c>
      <c r="AF10" s="81"/>
      <c r="AG10" s="81"/>
      <c r="AH10" s="82"/>
      <c r="DG10" s="84"/>
    </row>
    <row r="11" spans="1:111" s="83" customFormat="1" ht="15.75" customHeight="1">
      <c r="A11" s="50" t="s">
        <v>113</v>
      </c>
      <c r="B11" s="50" t="s">
        <v>113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f>SUM(C11:N11)</f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f>SUM(P11:AA11)</f>
        <v>0</v>
      </c>
      <c r="AC11" s="50">
        <v>0</v>
      </c>
      <c r="AD11" s="50">
        <v>0</v>
      </c>
      <c r="AE11" s="50">
        <v>0</v>
      </c>
      <c r="AF11" s="81"/>
      <c r="AG11" s="81"/>
      <c r="AH11" s="82"/>
      <c r="DG11" s="84"/>
    </row>
    <row r="12" spans="1:111" s="83" customFormat="1" ht="15.75" customHeight="1">
      <c r="A12" s="69" t="s">
        <v>114</v>
      </c>
      <c r="B12" s="69" t="s">
        <v>114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f>SUM(C12:N12)</f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f>SUM(P12:AA12)</f>
        <v>0</v>
      </c>
      <c r="AC12" s="69">
        <v>0</v>
      </c>
      <c r="AD12" s="69">
        <v>0</v>
      </c>
      <c r="AE12" s="69">
        <v>0</v>
      </c>
      <c r="AF12" s="81"/>
      <c r="AG12" s="81"/>
      <c r="AH12" s="82"/>
      <c r="DG12" s="84"/>
    </row>
    <row r="13" spans="1:111" s="81" customFormat="1" ht="15" customHeight="1">
      <c r="A13" s="101" t="s">
        <v>189</v>
      </c>
      <c r="B13" s="60" t="s">
        <v>255</v>
      </c>
      <c r="C13" s="60">
        <f aca="true" t="shared" si="0" ref="C13:AE13">SUM(C8:C12)</f>
        <v>100</v>
      </c>
      <c r="D13" s="60">
        <f t="shared" si="0"/>
        <v>100</v>
      </c>
      <c r="E13" s="60">
        <f t="shared" si="0"/>
        <v>100</v>
      </c>
      <c r="F13" s="60">
        <f t="shared" si="0"/>
        <v>100</v>
      </c>
      <c r="G13" s="60">
        <f t="shared" si="0"/>
        <v>100</v>
      </c>
      <c r="H13" s="60">
        <f t="shared" si="0"/>
        <v>100</v>
      </c>
      <c r="I13" s="60">
        <f t="shared" si="0"/>
        <v>100</v>
      </c>
      <c r="J13" s="60">
        <f t="shared" si="0"/>
        <v>100</v>
      </c>
      <c r="K13" s="60">
        <f t="shared" si="0"/>
        <v>100</v>
      </c>
      <c r="L13" s="60">
        <f t="shared" si="0"/>
        <v>100</v>
      </c>
      <c r="M13" s="60">
        <f t="shared" si="0"/>
        <v>100</v>
      </c>
      <c r="N13" s="60">
        <f t="shared" si="0"/>
        <v>100</v>
      </c>
      <c r="O13" s="61">
        <f t="shared" si="0"/>
        <v>1200</v>
      </c>
      <c r="P13" s="60">
        <f aca="true" t="shared" si="1" ref="P13:AB13">SUM(P8:P12)</f>
        <v>100</v>
      </c>
      <c r="Q13" s="60">
        <f t="shared" si="1"/>
        <v>100</v>
      </c>
      <c r="R13" s="60">
        <f t="shared" si="1"/>
        <v>100</v>
      </c>
      <c r="S13" s="60">
        <f t="shared" si="1"/>
        <v>100</v>
      </c>
      <c r="T13" s="60">
        <f t="shared" si="1"/>
        <v>100</v>
      </c>
      <c r="U13" s="60">
        <f t="shared" si="1"/>
        <v>100</v>
      </c>
      <c r="V13" s="60">
        <f t="shared" si="1"/>
        <v>100</v>
      </c>
      <c r="W13" s="60">
        <f t="shared" si="1"/>
        <v>100</v>
      </c>
      <c r="X13" s="60">
        <f t="shared" si="1"/>
        <v>100</v>
      </c>
      <c r="Y13" s="60">
        <f t="shared" si="1"/>
        <v>100</v>
      </c>
      <c r="Z13" s="60">
        <f t="shared" si="1"/>
        <v>100</v>
      </c>
      <c r="AA13" s="60">
        <f t="shared" si="1"/>
        <v>100</v>
      </c>
      <c r="AB13" s="61">
        <f t="shared" si="1"/>
        <v>1200</v>
      </c>
      <c r="AC13" s="61">
        <f t="shared" si="0"/>
        <v>1200</v>
      </c>
      <c r="AD13" s="61">
        <f t="shared" si="0"/>
        <v>1200</v>
      </c>
      <c r="AE13" s="61">
        <f t="shared" si="0"/>
        <v>1200</v>
      </c>
      <c r="AH13" s="82"/>
      <c r="AI13" s="83"/>
      <c r="AJ13" s="83"/>
      <c r="AK13" s="83"/>
      <c r="AL13" s="83"/>
      <c r="AM13" s="83"/>
      <c r="AN13" s="83"/>
      <c r="AO13" s="83"/>
      <c r="AP13" s="83"/>
      <c r="AQ13" s="83"/>
      <c r="DG13" s="105"/>
    </row>
    <row r="14" spans="3:31" ht="15" customHeight="1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23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00390625" defaultRowHeight="12"/>
  <cols>
    <col min="1" max="1" width="40.7109375" style="64" customWidth="1"/>
    <col min="2" max="2" width="41.00390625" style="64" customWidth="1"/>
    <col min="3" max="7" width="12.28125" style="64" customWidth="1"/>
    <col min="8" max="8" width="12.00390625" style="64" customWidth="1"/>
    <col min="9" max="31" width="12.28125" style="64" customWidth="1"/>
    <col min="32" max="16384" width="9.00390625" style="64" customWidth="1"/>
  </cols>
  <sheetData>
    <row r="1" spans="1:31" s="32" customFormat="1" ht="13.5" customHeight="1">
      <c r="A1" s="76" t="str">
        <f>PAR!A1</f>
        <v>eHUF</v>
      </c>
      <c r="B1" s="76" t="str">
        <f>PAR!B1</f>
        <v>eHUF</v>
      </c>
      <c r="C1" s="29" t="str">
        <f>PAR!C1</f>
        <v>Y1</v>
      </c>
      <c r="D1" s="29" t="str">
        <f>PAR!D1</f>
        <v>Y2</v>
      </c>
      <c r="E1" s="29" t="str">
        <f>PAR!E1</f>
        <v>Y3</v>
      </c>
      <c r="F1" s="29" t="str">
        <f>PAR!F1</f>
        <v>Y4</v>
      </c>
      <c r="G1" s="29" t="str">
        <f>PAR!G1</f>
        <v>Y5</v>
      </c>
      <c r="H1" s="108">
        <f>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PAR!A2</f>
        <v>Adózás utáni nyereség</v>
      </c>
      <c r="B2" s="31" t="str">
        <f>PAR!B2</f>
        <v>After-tax profit or loss</v>
      </c>
      <c r="C2" s="31">
        <f>PAR!C2</f>
        <v>-3171.3618177996063</v>
      </c>
      <c r="D2" s="31">
        <f>+PAR!D2</f>
        <v>25369.98746535577</v>
      </c>
      <c r="E2" s="31">
        <f>PAR!E2</f>
        <v>7891.762506928844</v>
      </c>
      <c r="F2" s="31">
        <f>+PAR!F2</f>
        <v>-3811.2299944569236</v>
      </c>
      <c r="G2" s="31">
        <f>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PAR!A3</f>
        <v>Záró pénzforgalom</v>
      </c>
      <c r="B3" s="55" t="str">
        <f>PAR!B3</f>
        <v>Ending cash</v>
      </c>
      <c r="C3" s="55">
        <f>PAR!C3</f>
        <v>10016.373535311068</v>
      </c>
      <c r="D3" s="55">
        <f>+PAR!D3</f>
        <v>38153.11250384936</v>
      </c>
      <c r="E3" s="55">
        <f>PAR!E3</f>
        <v>46088.25000307949</v>
      </c>
      <c r="F3" s="55">
        <f>+PAR!F3</f>
        <v>42551.7200024636</v>
      </c>
      <c r="G3" s="55">
        <f>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PAR!A4</f>
        <v>Saját tőke</v>
      </c>
      <c r="B4" s="55" t="str">
        <f>PAR!B4</f>
        <v>Total Equity</v>
      </c>
      <c r="C4" s="55">
        <f>PAR!C4</f>
        <v>11828.638182200393</v>
      </c>
      <c r="D4" s="55">
        <f>+PAR!D4</f>
        <v>40369.98746535577</v>
      </c>
      <c r="E4" s="55">
        <f>PAR!E4</f>
        <v>48261.74997228461</v>
      </c>
      <c r="F4" s="55">
        <f>+PAR!F4</f>
        <v>44450.51997782769</v>
      </c>
      <c r="G4" s="55">
        <f>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tr">
        <f>PAR!A5</f>
        <v>IRR</v>
      </c>
      <c r="B5" s="55" t="str">
        <f>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11" s="83" customFormat="1" ht="15.75" customHeight="1">
      <c r="A6" s="74" t="str">
        <f>PAR!C8</f>
        <v>eHUF</v>
      </c>
      <c r="B6" s="74" t="str">
        <f>PAR!C8</f>
        <v>eHUF</v>
      </c>
      <c r="C6" s="65" t="str">
        <f>PAR!C7</f>
        <v>Y1/m1</v>
      </c>
      <c r="D6" s="65" t="str">
        <f>PAR!D7</f>
        <v>Y1/m2</v>
      </c>
      <c r="E6" s="65" t="str">
        <f>PAR!E7</f>
        <v>Y1/m3</v>
      </c>
      <c r="F6" s="65" t="str">
        <f>PAR!F7</f>
        <v>Y1/m4</v>
      </c>
      <c r="G6" s="65" t="str">
        <f>PAR!G7</f>
        <v>Y1/m5</v>
      </c>
      <c r="H6" s="65" t="str">
        <f>PAR!H7</f>
        <v>Y1/m6</v>
      </c>
      <c r="I6" s="65" t="str">
        <f>PAR!I7</f>
        <v>Y1/m7</v>
      </c>
      <c r="J6" s="65" t="str">
        <f>PAR!J7</f>
        <v>Y1/m8</v>
      </c>
      <c r="K6" s="65" t="str">
        <f>PAR!K7</f>
        <v>Y1/m9</v>
      </c>
      <c r="L6" s="65" t="str">
        <f>PAR!L7</f>
        <v>Y1/m10</v>
      </c>
      <c r="M6" s="65" t="str">
        <f>PAR!M7</f>
        <v>Y1/m11</v>
      </c>
      <c r="N6" s="65" t="str">
        <f>PAR!N7</f>
        <v>Y1/m12</v>
      </c>
      <c r="O6" s="65" t="str">
        <f>PAR!O7</f>
        <v>Y1</v>
      </c>
      <c r="P6" s="65" t="str">
        <f>PAR!P7</f>
        <v>Y2/m1</v>
      </c>
      <c r="Q6" s="65" t="str">
        <f>PAR!Q7</f>
        <v>Y2/m2</v>
      </c>
      <c r="R6" s="65" t="str">
        <f>PAR!R7</f>
        <v>Y2/m3</v>
      </c>
      <c r="S6" s="65" t="str">
        <f>PAR!S7</f>
        <v>Y2/m4</v>
      </c>
      <c r="T6" s="65" t="str">
        <f>PAR!T7</f>
        <v>Y2/m5</v>
      </c>
      <c r="U6" s="65" t="str">
        <f>PAR!U7</f>
        <v>Y2/m6</v>
      </c>
      <c r="V6" s="65" t="str">
        <f>PAR!V7</f>
        <v>Y2/m7</v>
      </c>
      <c r="W6" s="65" t="str">
        <f>PAR!W7</f>
        <v>Y2/m8</v>
      </c>
      <c r="X6" s="65" t="str">
        <f>PAR!X7</f>
        <v>Y2/m9</v>
      </c>
      <c r="Y6" s="65" t="str">
        <f>PAR!Y7</f>
        <v>Y2/m10</v>
      </c>
      <c r="Z6" s="65" t="str">
        <f>PAR!Z7</f>
        <v>Y2/m11</v>
      </c>
      <c r="AA6" s="65" t="str">
        <f>PAR!AA7</f>
        <v>Y2/m12</v>
      </c>
      <c r="AB6" s="65" t="str">
        <f>PAR!AB7</f>
        <v>Y2</v>
      </c>
      <c r="AC6" s="65" t="str">
        <f>PAR!AC7</f>
        <v>Y3</v>
      </c>
      <c r="AD6" s="65" t="str">
        <f>PAR!AD7</f>
        <v>Y4</v>
      </c>
      <c r="AE6" s="65" t="str">
        <f>PAR!AE7</f>
        <v>Y5</v>
      </c>
      <c r="AF6" s="81"/>
      <c r="AG6" s="81"/>
      <c r="AH6" s="82"/>
      <c r="DG6" s="84"/>
    </row>
    <row r="7" spans="1:31" s="32" customFormat="1" ht="16.5" customHeight="1">
      <c r="A7" s="46" t="s">
        <v>137</v>
      </c>
      <c r="B7" s="46" t="s">
        <v>256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111" s="83" customFormat="1" ht="15.75" customHeight="1">
      <c r="A8" s="50" t="s">
        <v>176</v>
      </c>
      <c r="B8" s="50" t="s">
        <v>228</v>
      </c>
      <c r="C8" s="50">
        <v>5000</v>
      </c>
      <c r="D8" s="50">
        <v>1000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67">
        <f aca="true" t="shared" si="0" ref="O8:O22">SUM(C8:N8)</f>
        <v>6000</v>
      </c>
      <c r="P8" s="44" t="s">
        <v>0</v>
      </c>
      <c r="Q8" s="44" t="s">
        <v>0</v>
      </c>
      <c r="R8" s="44" t="s">
        <v>0</v>
      </c>
      <c r="S8" s="44" t="s">
        <v>0</v>
      </c>
      <c r="T8" s="44" t="s">
        <v>0</v>
      </c>
      <c r="U8" s="44" t="s">
        <v>0</v>
      </c>
      <c r="V8" s="44" t="s">
        <v>0</v>
      </c>
      <c r="W8" s="44" t="s">
        <v>0</v>
      </c>
      <c r="X8" s="44" t="s">
        <v>0</v>
      </c>
      <c r="Y8" s="44" t="s">
        <v>0</v>
      </c>
      <c r="Z8" s="44" t="s">
        <v>0</v>
      </c>
      <c r="AA8" s="44" t="s">
        <v>0</v>
      </c>
      <c r="AB8" s="67" t="s">
        <v>0</v>
      </c>
      <c r="AC8" s="44" t="s">
        <v>0</v>
      </c>
      <c r="AD8" s="44" t="s">
        <v>0</v>
      </c>
      <c r="AE8" s="44" t="s">
        <v>0</v>
      </c>
      <c r="AF8" s="81"/>
      <c r="AG8" s="81"/>
      <c r="AH8" s="82"/>
      <c r="DG8" s="84"/>
    </row>
    <row r="9" spans="1:111" s="83" customFormat="1" ht="15.75" customHeight="1">
      <c r="A9" s="50" t="s">
        <v>191</v>
      </c>
      <c r="B9" s="50" t="s">
        <v>227</v>
      </c>
      <c r="C9" s="50">
        <v>100</v>
      </c>
      <c r="D9" s="50">
        <v>100</v>
      </c>
      <c r="E9" s="50">
        <v>100</v>
      </c>
      <c r="F9" s="50">
        <v>100</v>
      </c>
      <c r="G9" s="50">
        <v>100</v>
      </c>
      <c r="H9" s="50">
        <v>100</v>
      </c>
      <c r="I9" s="50">
        <v>100</v>
      </c>
      <c r="J9" s="50">
        <v>100</v>
      </c>
      <c r="K9" s="50">
        <v>100</v>
      </c>
      <c r="L9" s="50">
        <v>100</v>
      </c>
      <c r="M9" s="50">
        <v>100</v>
      </c>
      <c r="N9" s="50">
        <v>100</v>
      </c>
      <c r="O9" s="50">
        <f t="shared" si="0"/>
        <v>1200</v>
      </c>
      <c r="P9" s="50">
        <v>100</v>
      </c>
      <c r="Q9" s="50">
        <v>100</v>
      </c>
      <c r="R9" s="50">
        <v>100</v>
      </c>
      <c r="S9" s="50">
        <v>100</v>
      </c>
      <c r="T9" s="50">
        <v>100</v>
      </c>
      <c r="U9" s="50">
        <v>100</v>
      </c>
      <c r="V9" s="50">
        <v>100</v>
      </c>
      <c r="W9" s="50">
        <v>100</v>
      </c>
      <c r="X9" s="50">
        <v>100</v>
      </c>
      <c r="Y9" s="50">
        <v>100</v>
      </c>
      <c r="Z9" s="50">
        <v>100</v>
      </c>
      <c r="AA9" s="50">
        <v>100</v>
      </c>
      <c r="AB9" s="50">
        <f>SUM(P9:AA9)</f>
        <v>1200</v>
      </c>
      <c r="AC9" s="50">
        <v>1200</v>
      </c>
      <c r="AD9" s="50">
        <v>1200</v>
      </c>
      <c r="AE9" s="50">
        <v>1200</v>
      </c>
      <c r="AF9" s="81"/>
      <c r="AG9" s="81"/>
      <c r="AH9" s="82"/>
      <c r="DG9" s="84"/>
    </row>
    <row r="10" spans="1:111" s="83" customFormat="1" ht="15.75" customHeight="1">
      <c r="A10" s="50" t="s">
        <v>192</v>
      </c>
      <c r="B10" s="50" t="s">
        <v>138</v>
      </c>
      <c r="C10" s="50">
        <v>100</v>
      </c>
      <c r="D10" s="50">
        <v>100</v>
      </c>
      <c r="E10" s="50">
        <v>100</v>
      </c>
      <c r="F10" s="50">
        <v>100</v>
      </c>
      <c r="G10" s="50">
        <v>100</v>
      </c>
      <c r="H10" s="50">
        <v>100</v>
      </c>
      <c r="I10" s="50">
        <v>100</v>
      </c>
      <c r="J10" s="50">
        <v>100</v>
      </c>
      <c r="K10" s="50">
        <v>100</v>
      </c>
      <c r="L10" s="50">
        <v>100</v>
      </c>
      <c r="M10" s="50">
        <v>100</v>
      </c>
      <c r="N10" s="50">
        <v>100</v>
      </c>
      <c r="O10" s="50">
        <f>SUM(C10:N10)</f>
        <v>1200</v>
      </c>
      <c r="P10" s="50">
        <v>100</v>
      </c>
      <c r="Q10" s="50">
        <v>100</v>
      </c>
      <c r="R10" s="50">
        <v>100</v>
      </c>
      <c r="S10" s="50">
        <v>100</v>
      </c>
      <c r="T10" s="50">
        <v>100</v>
      </c>
      <c r="U10" s="50">
        <v>100</v>
      </c>
      <c r="V10" s="50">
        <v>100</v>
      </c>
      <c r="W10" s="50">
        <v>100</v>
      </c>
      <c r="X10" s="50">
        <v>100</v>
      </c>
      <c r="Y10" s="50">
        <v>100</v>
      </c>
      <c r="Z10" s="50">
        <v>100</v>
      </c>
      <c r="AA10" s="50">
        <v>100</v>
      </c>
      <c r="AB10" s="50">
        <f aca="true" t="shared" si="1" ref="AB10:AB22">SUM(P10:AA10)</f>
        <v>1200</v>
      </c>
      <c r="AC10" s="50">
        <v>1200</v>
      </c>
      <c r="AD10" s="50">
        <v>1200</v>
      </c>
      <c r="AE10" s="50">
        <v>1200</v>
      </c>
      <c r="AF10" s="81"/>
      <c r="AG10" s="81"/>
      <c r="AH10" s="82"/>
      <c r="DG10" s="84"/>
    </row>
    <row r="11" spans="1:111" s="83" customFormat="1" ht="15.75" customHeight="1">
      <c r="A11" s="50" t="s">
        <v>193</v>
      </c>
      <c r="B11" s="50" t="s">
        <v>226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>
        <f t="shared" si="0"/>
        <v>1200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0">
        <v>100</v>
      </c>
      <c r="V11" s="50">
        <v>100</v>
      </c>
      <c r="W11" s="50">
        <v>100</v>
      </c>
      <c r="X11" s="50">
        <v>100</v>
      </c>
      <c r="Y11" s="50">
        <v>100</v>
      </c>
      <c r="Z11" s="50">
        <v>100</v>
      </c>
      <c r="AA11" s="50">
        <v>100</v>
      </c>
      <c r="AB11" s="50">
        <f t="shared" si="1"/>
        <v>1200</v>
      </c>
      <c r="AC11" s="50">
        <v>1200</v>
      </c>
      <c r="AD11" s="50">
        <v>1200</v>
      </c>
      <c r="AE11" s="50">
        <v>1200</v>
      </c>
      <c r="AF11" s="81"/>
      <c r="AG11" s="81"/>
      <c r="AH11" s="82"/>
      <c r="DG11" s="84"/>
    </row>
    <row r="12" spans="1:111" s="83" customFormat="1" ht="15.75" customHeight="1">
      <c r="A12" s="50" t="s">
        <v>194</v>
      </c>
      <c r="B12" s="50" t="s">
        <v>225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f t="shared" si="0"/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f t="shared" si="1"/>
        <v>0</v>
      </c>
      <c r="AC12" s="50">
        <v>0</v>
      </c>
      <c r="AD12" s="50">
        <v>0</v>
      </c>
      <c r="AE12" s="50">
        <v>0</v>
      </c>
      <c r="AF12" s="81"/>
      <c r="AG12" s="81"/>
      <c r="AH12" s="82"/>
      <c r="DG12" s="84"/>
    </row>
    <row r="13" spans="1:111" s="83" customFormat="1" ht="15.75" customHeight="1">
      <c r="A13" s="50" t="s">
        <v>139</v>
      </c>
      <c r="B13" s="50" t="s">
        <v>224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f t="shared" si="0"/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f t="shared" si="1"/>
        <v>0</v>
      </c>
      <c r="AC13" s="50">
        <v>0</v>
      </c>
      <c r="AD13" s="50">
        <v>0</v>
      </c>
      <c r="AE13" s="50">
        <v>0</v>
      </c>
      <c r="AF13" s="81"/>
      <c r="AG13" s="81"/>
      <c r="AH13" s="82"/>
      <c r="DG13" s="84"/>
    </row>
    <row r="14" spans="1:111" s="83" customFormat="1" ht="15.75" customHeight="1">
      <c r="A14" s="50" t="s">
        <v>177</v>
      </c>
      <c r="B14" s="50" t="s">
        <v>223</v>
      </c>
      <c r="C14" s="50">
        <v>2000</v>
      </c>
      <c r="D14" s="50">
        <v>2000</v>
      </c>
      <c r="E14" s="50">
        <v>2000</v>
      </c>
      <c r="F14" s="50">
        <v>2000</v>
      </c>
      <c r="G14" s="50">
        <v>2000</v>
      </c>
      <c r="H14" s="50">
        <v>2000</v>
      </c>
      <c r="I14" s="50">
        <v>2000</v>
      </c>
      <c r="J14" s="50">
        <v>2000</v>
      </c>
      <c r="K14" s="50">
        <v>2000</v>
      </c>
      <c r="L14" s="50">
        <v>2000</v>
      </c>
      <c r="M14" s="50">
        <v>2000</v>
      </c>
      <c r="N14" s="50">
        <v>2000</v>
      </c>
      <c r="O14" s="50">
        <f t="shared" si="0"/>
        <v>24000</v>
      </c>
      <c r="P14" s="50">
        <v>2000</v>
      </c>
      <c r="Q14" s="50">
        <v>2000</v>
      </c>
      <c r="R14" s="50">
        <v>2000</v>
      </c>
      <c r="S14" s="50">
        <v>2000</v>
      </c>
      <c r="T14" s="50">
        <v>2000</v>
      </c>
      <c r="U14" s="50">
        <v>2000</v>
      </c>
      <c r="V14" s="50">
        <v>2000</v>
      </c>
      <c r="W14" s="50">
        <v>2000</v>
      </c>
      <c r="X14" s="50">
        <v>2000</v>
      </c>
      <c r="Y14" s="50">
        <v>2000</v>
      </c>
      <c r="Z14" s="50">
        <v>2000</v>
      </c>
      <c r="AA14" s="50">
        <v>2000</v>
      </c>
      <c r="AB14" s="50">
        <f t="shared" si="1"/>
        <v>24000</v>
      </c>
      <c r="AC14" s="50">
        <v>20000</v>
      </c>
      <c r="AD14" s="50">
        <v>20000</v>
      </c>
      <c r="AE14" s="50">
        <v>20000</v>
      </c>
      <c r="AF14" s="81"/>
      <c r="AG14" s="81"/>
      <c r="AH14" s="82"/>
      <c r="DG14" s="84"/>
    </row>
    <row r="15" spans="1:111" s="83" customFormat="1" ht="15.75" customHeight="1">
      <c r="A15" s="50" t="s">
        <v>140</v>
      </c>
      <c r="B15" s="50" t="s">
        <v>222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f t="shared" si="0"/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f t="shared" si="1"/>
        <v>0</v>
      </c>
      <c r="AC15" s="50">
        <v>0</v>
      </c>
      <c r="AD15" s="50">
        <v>0</v>
      </c>
      <c r="AE15" s="50">
        <v>0</v>
      </c>
      <c r="AF15" s="81"/>
      <c r="AG15" s="81"/>
      <c r="AH15" s="82"/>
      <c r="DG15" s="84"/>
    </row>
    <row r="16" spans="1:111" s="83" customFormat="1" ht="15.75" customHeight="1">
      <c r="A16" s="50" t="s">
        <v>141</v>
      </c>
      <c r="B16" s="50" t="s">
        <v>230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>SUM(C16:N16)</f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f t="shared" si="1"/>
        <v>0</v>
      </c>
      <c r="AC16" s="50">
        <v>0</v>
      </c>
      <c r="AD16" s="50">
        <v>0</v>
      </c>
      <c r="AE16" s="50">
        <v>0</v>
      </c>
      <c r="AF16" s="81"/>
      <c r="AG16" s="81"/>
      <c r="AH16" s="82"/>
      <c r="DG16" s="84"/>
    </row>
    <row r="17" spans="1:111" s="83" customFormat="1" ht="15.75" customHeight="1">
      <c r="A17" s="50" t="s">
        <v>0</v>
      </c>
      <c r="B17" s="50"/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f>SUM(C17:N17)</f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f t="shared" si="1"/>
        <v>0</v>
      </c>
      <c r="AC17" s="50">
        <v>0</v>
      </c>
      <c r="AD17" s="50">
        <v>0</v>
      </c>
      <c r="AE17" s="50">
        <v>0</v>
      </c>
      <c r="AF17" s="81"/>
      <c r="AG17" s="81"/>
      <c r="AH17" s="82"/>
      <c r="DG17" s="84"/>
    </row>
    <row r="18" spans="1:111" s="83" customFormat="1" ht="15.75" customHeight="1">
      <c r="A18" s="50" t="s">
        <v>0</v>
      </c>
      <c r="B18" s="50"/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f>SUM(C18:N18)</f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f t="shared" si="1"/>
        <v>0</v>
      </c>
      <c r="AC18" s="50">
        <v>0</v>
      </c>
      <c r="AD18" s="50">
        <v>0</v>
      </c>
      <c r="AE18" s="50">
        <v>0</v>
      </c>
      <c r="AF18" s="81"/>
      <c r="AG18" s="81"/>
      <c r="AH18" s="82"/>
      <c r="DG18" s="84"/>
    </row>
    <row r="19" spans="1:111" s="83" customFormat="1" ht="15.75" customHeight="1">
      <c r="A19" s="50" t="s">
        <v>0</v>
      </c>
      <c r="B19" s="50"/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f>SUM(C19:N19)</f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f t="shared" si="1"/>
        <v>0</v>
      </c>
      <c r="AC19" s="50">
        <v>0</v>
      </c>
      <c r="AD19" s="50">
        <v>0</v>
      </c>
      <c r="AE19" s="50">
        <v>0</v>
      </c>
      <c r="AF19" s="81"/>
      <c r="AG19" s="81"/>
      <c r="AH19" s="82"/>
      <c r="DG19" s="84"/>
    </row>
    <row r="20" spans="1:111" s="83" customFormat="1" ht="15.75" customHeight="1">
      <c r="A20" s="50" t="s">
        <v>142</v>
      </c>
      <c r="B20" s="50" t="s">
        <v>138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f>SUM(C20:N20)</f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f t="shared" si="1"/>
        <v>0</v>
      </c>
      <c r="AC20" s="50">
        <v>0</v>
      </c>
      <c r="AD20" s="50">
        <v>0</v>
      </c>
      <c r="AE20" s="50">
        <v>0</v>
      </c>
      <c r="AF20" s="81"/>
      <c r="AG20" s="81"/>
      <c r="AH20" s="82"/>
      <c r="DG20" s="84"/>
    </row>
    <row r="21" spans="1:111" s="83" customFormat="1" ht="15.75" customHeight="1">
      <c r="A21" s="50" t="s">
        <v>178</v>
      </c>
      <c r="B21" s="50" t="s">
        <v>229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f t="shared" si="0"/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f t="shared" si="1"/>
        <v>0</v>
      </c>
      <c r="AC21" s="50">
        <v>0</v>
      </c>
      <c r="AD21" s="50">
        <v>0</v>
      </c>
      <c r="AE21" s="50">
        <v>0</v>
      </c>
      <c r="AF21" s="81"/>
      <c r="AG21" s="81"/>
      <c r="AH21" s="82"/>
      <c r="DG21" s="84"/>
    </row>
    <row r="22" spans="1:111" s="83" customFormat="1" ht="15.75" customHeight="1">
      <c r="A22" s="69" t="s">
        <v>143</v>
      </c>
      <c r="B22" s="69" t="s">
        <v>18</v>
      </c>
      <c r="C22" s="69">
        <v>100</v>
      </c>
      <c r="D22" s="69">
        <v>100</v>
      </c>
      <c r="E22" s="69">
        <v>100</v>
      </c>
      <c r="F22" s="69">
        <v>100</v>
      </c>
      <c r="G22" s="69">
        <v>100</v>
      </c>
      <c r="H22" s="69">
        <v>100</v>
      </c>
      <c r="I22" s="69">
        <v>100</v>
      </c>
      <c r="J22" s="69">
        <v>100</v>
      </c>
      <c r="K22" s="69">
        <v>100</v>
      </c>
      <c r="L22" s="69">
        <v>100</v>
      </c>
      <c r="M22" s="69">
        <v>100</v>
      </c>
      <c r="N22" s="69">
        <v>100</v>
      </c>
      <c r="O22" s="69">
        <f t="shared" si="0"/>
        <v>1200</v>
      </c>
      <c r="P22" s="69">
        <v>100</v>
      </c>
      <c r="Q22" s="69">
        <v>100</v>
      </c>
      <c r="R22" s="69">
        <v>100</v>
      </c>
      <c r="S22" s="69">
        <v>100</v>
      </c>
      <c r="T22" s="69">
        <v>100</v>
      </c>
      <c r="U22" s="69">
        <v>100</v>
      </c>
      <c r="V22" s="69">
        <v>100</v>
      </c>
      <c r="W22" s="69">
        <v>100</v>
      </c>
      <c r="X22" s="69">
        <v>100</v>
      </c>
      <c r="Y22" s="69">
        <v>100</v>
      </c>
      <c r="Z22" s="69">
        <v>100</v>
      </c>
      <c r="AA22" s="69">
        <v>100</v>
      </c>
      <c r="AB22" s="69">
        <f t="shared" si="1"/>
        <v>1200</v>
      </c>
      <c r="AC22" s="69">
        <v>1200</v>
      </c>
      <c r="AD22" s="69">
        <v>1200</v>
      </c>
      <c r="AE22" s="69">
        <v>1200</v>
      </c>
      <c r="AF22" s="81"/>
      <c r="AG22" s="81"/>
      <c r="AH22" s="82"/>
      <c r="DG22" s="84"/>
    </row>
    <row r="23" spans="1:111" s="81" customFormat="1" ht="15" customHeight="1">
      <c r="A23" s="101" t="s">
        <v>190</v>
      </c>
      <c r="B23" s="60" t="s">
        <v>2</v>
      </c>
      <c r="C23" s="60">
        <f aca="true" t="shared" si="2" ref="C23:AE23">SUM(C8:C22)</f>
        <v>7400</v>
      </c>
      <c r="D23" s="60">
        <f t="shared" si="2"/>
        <v>3400</v>
      </c>
      <c r="E23" s="60">
        <f t="shared" si="2"/>
        <v>2400</v>
      </c>
      <c r="F23" s="60">
        <f t="shared" si="2"/>
        <v>2400</v>
      </c>
      <c r="G23" s="60">
        <f t="shared" si="2"/>
        <v>2400</v>
      </c>
      <c r="H23" s="60">
        <f t="shared" si="2"/>
        <v>2400</v>
      </c>
      <c r="I23" s="60">
        <f t="shared" si="2"/>
        <v>2400</v>
      </c>
      <c r="J23" s="60">
        <f t="shared" si="2"/>
        <v>2400</v>
      </c>
      <c r="K23" s="60">
        <f t="shared" si="2"/>
        <v>2400</v>
      </c>
      <c r="L23" s="60">
        <f t="shared" si="2"/>
        <v>2400</v>
      </c>
      <c r="M23" s="60">
        <f t="shared" si="2"/>
        <v>2400</v>
      </c>
      <c r="N23" s="60">
        <f t="shared" si="2"/>
        <v>2400</v>
      </c>
      <c r="O23" s="61">
        <f t="shared" si="2"/>
        <v>34800</v>
      </c>
      <c r="P23" s="60">
        <f t="shared" si="2"/>
        <v>2400</v>
      </c>
      <c r="Q23" s="60">
        <f t="shared" si="2"/>
        <v>2400</v>
      </c>
      <c r="R23" s="60">
        <f t="shared" si="2"/>
        <v>2400</v>
      </c>
      <c r="S23" s="60">
        <f t="shared" si="2"/>
        <v>2400</v>
      </c>
      <c r="T23" s="60">
        <f t="shared" si="2"/>
        <v>2400</v>
      </c>
      <c r="U23" s="60">
        <f t="shared" si="2"/>
        <v>2400</v>
      </c>
      <c r="V23" s="60">
        <f t="shared" si="2"/>
        <v>2400</v>
      </c>
      <c r="W23" s="60">
        <f t="shared" si="2"/>
        <v>2400</v>
      </c>
      <c r="X23" s="60">
        <f t="shared" si="2"/>
        <v>2400</v>
      </c>
      <c r="Y23" s="60">
        <f t="shared" si="2"/>
        <v>2400</v>
      </c>
      <c r="Z23" s="60">
        <f t="shared" si="2"/>
        <v>2400</v>
      </c>
      <c r="AA23" s="60">
        <f t="shared" si="2"/>
        <v>2400</v>
      </c>
      <c r="AB23" s="61">
        <f t="shared" si="2"/>
        <v>28800</v>
      </c>
      <c r="AC23" s="61">
        <f t="shared" si="2"/>
        <v>24800</v>
      </c>
      <c r="AD23" s="61">
        <f t="shared" si="2"/>
        <v>24800</v>
      </c>
      <c r="AE23" s="61">
        <f t="shared" si="2"/>
        <v>24800</v>
      </c>
      <c r="AH23" s="104"/>
      <c r="DG23" s="105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42"/>
  <sheetViews>
    <sheetView zoomScale="125" zoomScaleNormal="12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00390625" defaultRowHeight="12"/>
  <cols>
    <col min="1" max="1" width="50.421875" style="64" bestFit="1" customWidth="1"/>
    <col min="2" max="2" width="47.8515625" style="64" bestFit="1" customWidth="1"/>
    <col min="3" max="7" width="12.28125" style="64" customWidth="1"/>
    <col min="8" max="8" width="12.00390625" style="64" customWidth="1"/>
    <col min="9" max="31" width="12.28125" style="64" customWidth="1"/>
    <col min="32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+PAR!B1</f>
        <v>eHUF</v>
      </c>
      <c r="C1" s="29" t="str">
        <f>+PAR!C1</f>
        <v>Y1</v>
      </c>
      <c r="D1" s="29" t="str">
        <f>+PAR!D1</f>
        <v>Y2</v>
      </c>
      <c r="E1" s="29" t="str">
        <f>+PAR!E1</f>
        <v>Y3</v>
      </c>
      <c r="F1" s="29" t="str">
        <f>+PAR!F1</f>
        <v>Y4</v>
      </c>
      <c r="G1" s="29" t="str">
        <f>+PAR!G1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+PAR!A2</f>
        <v>Adózás utáni nyereség</v>
      </c>
      <c r="B2" s="31" t="str">
        <f>+PAR!B2</f>
        <v>After-tax profit or loss</v>
      </c>
      <c r="C2" s="31">
        <f>+PAR!C2</f>
        <v>-3171.3618177996063</v>
      </c>
      <c r="D2" s="31">
        <f>+PAR!D2</f>
        <v>25369.98746535577</v>
      </c>
      <c r="E2" s="31">
        <f>+PAR!E2</f>
        <v>7891.762506928844</v>
      </c>
      <c r="F2" s="31">
        <f>+PAR!F2</f>
        <v>-3811.2299944569236</v>
      </c>
      <c r="G2" s="31">
        <f>+PAR!G2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+PAR!A3</f>
        <v>Záró pénzforgalom</v>
      </c>
      <c r="B3" s="55" t="str">
        <f>+PAR!B3</f>
        <v>Ending cash</v>
      </c>
      <c r="C3" s="55">
        <f>+PAR!C3</f>
        <v>10016.373535311068</v>
      </c>
      <c r="D3" s="55">
        <f>+PAR!D3</f>
        <v>38153.11250384936</v>
      </c>
      <c r="E3" s="55">
        <f>+PAR!E3</f>
        <v>46088.25000307949</v>
      </c>
      <c r="F3" s="55">
        <f>+PAR!F3</f>
        <v>42551.7200024636</v>
      </c>
      <c r="G3" s="55">
        <f>+PAR!G3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+PAR!A4</f>
        <v>Saját tőke</v>
      </c>
      <c r="B4" s="55" t="str">
        <f>+PAR!B4</f>
        <v>Total Equity</v>
      </c>
      <c r="C4" s="55">
        <f>+PAR!C4</f>
        <v>11828.638182200393</v>
      </c>
      <c r="D4" s="55">
        <f>+PAR!D4</f>
        <v>40369.98746535577</v>
      </c>
      <c r="E4" s="55">
        <f>+PAR!E4</f>
        <v>48261.74997228461</v>
      </c>
      <c r="F4" s="55">
        <f>+PAR!F4</f>
        <v>44450.51997782769</v>
      </c>
      <c r="G4" s="55">
        <f>+PAR!G4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11" s="109" customFormat="1" ht="15.75" customHeight="1">
      <c r="A6" s="74" t="str">
        <f>PAR!C8</f>
        <v>eHUF</v>
      </c>
      <c r="B6" s="74" t="str">
        <f>PAR!C8</f>
        <v>eHUF</v>
      </c>
      <c r="C6" s="65" t="str">
        <f>PAR!C7</f>
        <v>Y1/m1</v>
      </c>
      <c r="D6" s="65" t="str">
        <f>PAR!D7</f>
        <v>Y1/m2</v>
      </c>
      <c r="E6" s="65" t="str">
        <f>PAR!E7</f>
        <v>Y1/m3</v>
      </c>
      <c r="F6" s="65" t="str">
        <f>PAR!F7</f>
        <v>Y1/m4</v>
      </c>
      <c r="G6" s="65" t="str">
        <f>PAR!G7</f>
        <v>Y1/m5</v>
      </c>
      <c r="H6" s="65" t="str">
        <f>PAR!H7</f>
        <v>Y1/m6</v>
      </c>
      <c r="I6" s="65" t="str">
        <f>PAR!I7</f>
        <v>Y1/m7</v>
      </c>
      <c r="J6" s="65" t="str">
        <f>PAR!J7</f>
        <v>Y1/m8</v>
      </c>
      <c r="K6" s="65" t="str">
        <f>PAR!K7</f>
        <v>Y1/m9</v>
      </c>
      <c r="L6" s="65" t="str">
        <f>PAR!L7</f>
        <v>Y1/m10</v>
      </c>
      <c r="M6" s="65" t="str">
        <f>PAR!M7</f>
        <v>Y1/m11</v>
      </c>
      <c r="N6" s="65" t="str">
        <f>PAR!N7</f>
        <v>Y1/m12</v>
      </c>
      <c r="O6" s="65" t="str">
        <f>PAR!O7</f>
        <v>Y1</v>
      </c>
      <c r="P6" s="65" t="str">
        <f>PAR!P7</f>
        <v>Y2/m1</v>
      </c>
      <c r="Q6" s="65" t="str">
        <f>PAR!Q7</f>
        <v>Y2/m2</v>
      </c>
      <c r="R6" s="65" t="str">
        <f>PAR!R7</f>
        <v>Y2/m3</v>
      </c>
      <c r="S6" s="65" t="str">
        <f>PAR!S7</f>
        <v>Y2/m4</v>
      </c>
      <c r="T6" s="65" t="str">
        <f>PAR!T7</f>
        <v>Y2/m5</v>
      </c>
      <c r="U6" s="65" t="str">
        <f>PAR!U7</f>
        <v>Y2/m6</v>
      </c>
      <c r="V6" s="65" t="str">
        <f>PAR!V7</f>
        <v>Y2/m7</v>
      </c>
      <c r="W6" s="65" t="str">
        <f>PAR!W7</f>
        <v>Y2/m8</v>
      </c>
      <c r="X6" s="65" t="str">
        <f>PAR!X7</f>
        <v>Y2/m9</v>
      </c>
      <c r="Y6" s="65" t="str">
        <f>PAR!Y7</f>
        <v>Y2/m10</v>
      </c>
      <c r="Z6" s="65" t="str">
        <f>PAR!Z7</f>
        <v>Y2/m11</v>
      </c>
      <c r="AA6" s="65" t="str">
        <f>PAR!AA7</f>
        <v>Y2/m12</v>
      </c>
      <c r="AB6" s="65" t="str">
        <f>PAR!AB7</f>
        <v>Y2</v>
      </c>
      <c r="AC6" s="65" t="str">
        <f>PAR!AC7</f>
        <v>Y3</v>
      </c>
      <c r="AD6" s="65" t="str">
        <f>PAR!AD7</f>
        <v>Y4</v>
      </c>
      <c r="AE6" s="65" t="str">
        <f>PAR!AE7</f>
        <v>Y5</v>
      </c>
      <c r="AH6" s="110"/>
      <c r="CW6" s="111"/>
      <c r="DG6" s="112"/>
    </row>
    <row r="7" spans="1:31" s="32" customFormat="1" ht="16.5" customHeight="1">
      <c r="A7" s="46" t="s">
        <v>133</v>
      </c>
      <c r="B7" s="46" t="s">
        <v>257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111" s="32" customFormat="1" ht="15.75" customHeight="1">
      <c r="A8" s="43" t="s">
        <v>195</v>
      </c>
      <c r="B8" s="43" t="s">
        <v>233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4"/>
      <c r="AG8" s="114"/>
      <c r="AH8" s="115"/>
      <c r="CW8" s="83"/>
      <c r="DG8" s="116"/>
    </row>
    <row r="9" spans="1:111" s="32" customFormat="1" ht="15.75" customHeight="1">
      <c r="A9" s="43" t="s">
        <v>179</v>
      </c>
      <c r="B9" s="43" t="s">
        <v>232</v>
      </c>
      <c r="C9" s="66">
        <f>SAL!C13-0</f>
        <v>3</v>
      </c>
      <c r="D9" s="66">
        <f>SAL!D13-SAL!C13</f>
        <v>1</v>
      </c>
      <c r="E9" s="66">
        <f>SAL!E13-SAL!D13</f>
        <v>1</v>
      </c>
      <c r="F9" s="66">
        <f>SAL!F13-SAL!E13</f>
        <v>1</v>
      </c>
      <c r="G9" s="66">
        <f>SAL!G13-SAL!F13</f>
        <v>1</v>
      </c>
      <c r="H9" s="66">
        <f>SAL!H13-SAL!G13</f>
        <v>0</v>
      </c>
      <c r="I9" s="66">
        <f>SAL!I13-SAL!H13</f>
        <v>0</v>
      </c>
      <c r="J9" s="66">
        <f>SAL!J13-SAL!I13</f>
        <v>0</v>
      </c>
      <c r="K9" s="66">
        <f>SAL!K13-SAL!J13</f>
        <v>0</v>
      </c>
      <c r="L9" s="66">
        <f>SAL!L13-SAL!K13</f>
        <v>0</v>
      </c>
      <c r="M9" s="66">
        <f>SAL!M13-SAL!L13</f>
        <v>0</v>
      </c>
      <c r="N9" s="66">
        <f>SAL!N13-SAL!M13</f>
        <v>0</v>
      </c>
      <c r="O9" s="86">
        <f>SUM(C9:N9)</f>
        <v>7</v>
      </c>
      <c r="P9" s="66">
        <f>SAL!P13-0</f>
        <v>9</v>
      </c>
      <c r="Q9" s="66">
        <f>SAL!Q13-SAL!P13</f>
        <v>0</v>
      </c>
      <c r="R9" s="66">
        <f>SAL!R13-SAL!Q13</f>
        <v>0</v>
      </c>
      <c r="S9" s="66">
        <f>SAL!S13-SAL!R13</f>
        <v>0</v>
      </c>
      <c r="T9" s="66">
        <f>SAL!T13-SAL!S13</f>
        <v>0</v>
      </c>
      <c r="U9" s="66">
        <f>SAL!U13-SAL!T13</f>
        <v>0</v>
      </c>
      <c r="V9" s="66">
        <f>SAL!V13-SAL!U13</f>
        <v>0</v>
      </c>
      <c r="W9" s="66">
        <f>SAL!W13-SAL!V13</f>
        <v>0</v>
      </c>
      <c r="X9" s="66">
        <f>SAL!X13-SAL!W13</f>
        <v>0</v>
      </c>
      <c r="Y9" s="66">
        <f>SAL!Y13-SAL!X13</f>
        <v>0</v>
      </c>
      <c r="Z9" s="66">
        <f>SAL!Z13-SAL!Y13</f>
        <v>0</v>
      </c>
      <c r="AA9" s="66">
        <f>SAL!AA13-SAL!Z13</f>
        <v>0</v>
      </c>
      <c r="AB9" s="86">
        <f>SAL!AB13-SAL!O13</f>
        <v>2</v>
      </c>
      <c r="AC9" s="86">
        <f>SAL!AC13-SAL!AB13</f>
        <v>5</v>
      </c>
      <c r="AD9" s="86">
        <f>SAL!AD13-SAL!AC13</f>
        <v>2</v>
      </c>
      <c r="AE9" s="86">
        <f>SAL!AE13-SAL!AD13</f>
        <v>2</v>
      </c>
      <c r="AF9" s="114"/>
      <c r="AG9" s="114"/>
      <c r="AH9" s="115"/>
      <c r="CW9" s="83"/>
      <c r="DG9" s="116"/>
    </row>
    <row r="10" spans="1:111" s="32" customFormat="1" ht="15.75" customHeight="1">
      <c r="A10" s="43" t="s">
        <v>180</v>
      </c>
      <c r="B10" s="43" t="s">
        <v>234</v>
      </c>
      <c r="C10" s="66">
        <f>PAR!$C$12</f>
        <v>100</v>
      </c>
      <c r="D10" s="66">
        <f>PAR!$C$12</f>
        <v>100</v>
      </c>
      <c r="E10" s="66">
        <f>PAR!$C$12</f>
        <v>100</v>
      </c>
      <c r="F10" s="66">
        <f>PAR!$C$12</f>
        <v>100</v>
      </c>
      <c r="G10" s="66">
        <f>PAR!$C$12</f>
        <v>100</v>
      </c>
      <c r="H10" s="66">
        <f>PAR!$C$12</f>
        <v>100</v>
      </c>
      <c r="I10" s="66">
        <f>PAR!$C$12</f>
        <v>100</v>
      </c>
      <c r="J10" s="66">
        <f>PAR!$C$12</f>
        <v>100</v>
      </c>
      <c r="K10" s="66">
        <f>PAR!$C$12</f>
        <v>100</v>
      </c>
      <c r="L10" s="66">
        <f>PAR!$C$12</f>
        <v>100</v>
      </c>
      <c r="M10" s="66">
        <f>PAR!$C$12</f>
        <v>100</v>
      </c>
      <c r="N10" s="66">
        <f>PAR!$C$12</f>
        <v>100</v>
      </c>
      <c r="O10" s="86">
        <f>PAR!$C$12</f>
        <v>100</v>
      </c>
      <c r="P10" s="66">
        <f>PAR!$C$12</f>
        <v>100</v>
      </c>
      <c r="Q10" s="66">
        <f>PAR!$C$12</f>
        <v>100</v>
      </c>
      <c r="R10" s="66">
        <f>PAR!$C$12</f>
        <v>100</v>
      </c>
      <c r="S10" s="66">
        <f>PAR!$C$12</f>
        <v>100</v>
      </c>
      <c r="T10" s="66">
        <f>PAR!$C$12</f>
        <v>100</v>
      </c>
      <c r="U10" s="66">
        <f>PAR!$C$12</f>
        <v>100</v>
      </c>
      <c r="V10" s="66">
        <f>PAR!$C$12</f>
        <v>100</v>
      </c>
      <c r="W10" s="66">
        <f>PAR!$C$12</f>
        <v>100</v>
      </c>
      <c r="X10" s="66">
        <f>PAR!$C$12</f>
        <v>100</v>
      </c>
      <c r="Y10" s="66">
        <f>PAR!$C$12</f>
        <v>100</v>
      </c>
      <c r="Z10" s="66">
        <f>PAR!$C$12</f>
        <v>100</v>
      </c>
      <c r="AA10" s="66">
        <f>PAR!$C$12</f>
        <v>100</v>
      </c>
      <c r="AB10" s="86">
        <f>PAR!$C$12</f>
        <v>100</v>
      </c>
      <c r="AC10" s="86">
        <f>PAR!$C$12</f>
        <v>100</v>
      </c>
      <c r="AD10" s="86">
        <f>PAR!$C$12</f>
        <v>100</v>
      </c>
      <c r="AE10" s="86">
        <f>PAR!$C$12</f>
        <v>100</v>
      </c>
      <c r="AF10" s="114"/>
      <c r="AG10" s="114"/>
      <c r="AH10" s="115"/>
      <c r="CW10" s="83"/>
      <c r="DG10" s="116"/>
    </row>
    <row r="11" spans="1:111" s="32" customFormat="1" ht="15.75" customHeight="1">
      <c r="A11" s="43"/>
      <c r="B11" s="4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114"/>
      <c r="AG11" s="114"/>
      <c r="AH11" s="115"/>
      <c r="CW11" s="83"/>
      <c r="DG11" s="116"/>
    </row>
    <row r="12" spans="1:111" s="32" customFormat="1" ht="15.75" customHeight="1">
      <c r="A12" s="43" t="s">
        <v>196</v>
      </c>
      <c r="B12" s="43" t="s">
        <v>235</v>
      </c>
      <c r="C12" s="66">
        <f aca="true" t="shared" si="0" ref="C12:N12">C9*C10</f>
        <v>300</v>
      </c>
      <c r="D12" s="66">
        <f t="shared" si="0"/>
        <v>100</v>
      </c>
      <c r="E12" s="66">
        <f t="shared" si="0"/>
        <v>100</v>
      </c>
      <c r="F12" s="66">
        <f t="shared" si="0"/>
        <v>100</v>
      </c>
      <c r="G12" s="66">
        <f t="shared" si="0"/>
        <v>100</v>
      </c>
      <c r="H12" s="66">
        <f t="shared" si="0"/>
        <v>0</v>
      </c>
      <c r="I12" s="66">
        <f t="shared" si="0"/>
        <v>0</v>
      </c>
      <c r="J12" s="66">
        <f t="shared" si="0"/>
        <v>0</v>
      </c>
      <c r="K12" s="66">
        <f t="shared" si="0"/>
        <v>0</v>
      </c>
      <c r="L12" s="66">
        <f t="shared" si="0"/>
        <v>0</v>
      </c>
      <c r="M12" s="66">
        <f t="shared" si="0"/>
        <v>0</v>
      </c>
      <c r="N12" s="66">
        <f t="shared" si="0"/>
        <v>0</v>
      </c>
      <c r="O12" s="86">
        <f>SUM(C12:N12)</f>
        <v>700</v>
      </c>
      <c r="P12" s="66">
        <f aca="true" t="shared" si="1" ref="P12:AA12">P9*P10</f>
        <v>900</v>
      </c>
      <c r="Q12" s="66">
        <f t="shared" si="1"/>
        <v>0</v>
      </c>
      <c r="R12" s="66">
        <f t="shared" si="1"/>
        <v>0</v>
      </c>
      <c r="S12" s="66">
        <f t="shared" si="1"/>
        <v>0</v>
      </c>
      <c r="T12" s="66">
        <f t="shared" si="1"/>
        <v>0</v>
      </c>
      <c r="U12" s="66">
        <f t="shared" si="1"/>
        <v>0</v>
      </c>
      <c r="V12" s="66">
        <f t="shared" si="1"/>
        <v>0</v>
      </c>
      <c r="W12" s="66">
        <f t="shared" si="1"/>
        <v>0</v>
      </c>
      <c r="X12" s="66">
        <f t="shared" si="1"/>
        <v>0</v>
      </c>
      <c r="Y12" s="66">
        <f t="shared" si="1"/>
        <v>0</v>
      </c>
      <c r="Z12" s="66">
        <f t="shared" si="1"/>
        <v>0</v>
      </c>
      <c r="AA12" s="66">
        <f t="shared" si="1"/>
        <v>0</v>
      </c>
      <c r="AB12" s="86">
        <f aca="true" t="shared" si="2" ref="AB12:AB18">SUM(P12:AA12)</f>
        <v>900</v>
      </c>
      <c r="AC12" s="86">
        <f>AC9*AC10</f>
        <v>500</v>
      </c>
      <c r="AD12" s="86">
        <f>AD9*AD10</f>
        <v>200</v>
      </c>
      <c r="AE12" s="86">
        <f>AE9*AE10</f>
        <v>200</v>
      </c>
      <c r="AF12" s="114"/>
      <c r="AG12" s="114"/>
      <c r="AH12" s="115"/>
      <c r="CW12" s="83"/>
      <c r="DG12" s="116"/>
    </row>
    <row r="13" spans="1:111" s="32" customFormat="1" ht="15.75" customHeight="1">
      <c r="A13" s="133" t="s">
        <v>146</v>
      </c>
      <c r="B13" s="133" t="s">
        <v>236</v>
      </c>
      <c r="C13" s="52">
        <v>1000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5">
        <f aca="true" t="shared" si="3" ref="O13:O18">SUM(C13:N13)</f>
        <v>1000</v>
      </c>
      <c r="P13" s="52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5">
        <f t="shared" si="2"/>
        <v>0</v>
      </c>
      <c r="AC13" s="75">
        <v>0</v>
      </c>
      <c r="AD13" s="75">
        <v>0</v>
      </c>
      <c r="AE13" s="75">
        <v>0</v>
      </c>
      <c r="AG13" s="114"/>
      <c r="AH13" s="115"/>
      <c r="CW13" s="83"/>
      <c r="DG13" s="116"/>
    </row>
    <row r="14" spans="1:111" s="32" customFormat="1" ht="15.75" customHeight="1">
      <c r="A14" s="133" t="s">
        <v>147</v>
      </c>
      <c r="B14" s="133" t="s">
        <v>237</v>
      </c>
      <c r="C14" s="52">
        <v>500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5">
        <f t="shared" si="3"/>
        <v>500</v>
      </c>
      <c r="P14" s="52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5">
        <f t="shared" si="2"/>
        <v>0</v>
      </c>
      <c r="AC14" s="75">
        <v>0</v>
      </c>
      <c r="AD14" s="75">
        <v>0</v>
      </c>
      <c r="AE14" s="75">
        <v>0</v>
      </c>
      <c r="AF14" s="114"/>
      <c r="AG14" s="114"/>
      <c r="AH14" s="115"/>
      <c r="CW14" s="83"/>
      <c r="DG14" s="116"/>
    </row>
    <row r="15" spans="1:111" s="32" customFormat="1" ht="18" customHeight="1">
      <c r="A15" s="133" t="s">
        <v>0</v>
      </c>
      <c r="B15" s="134"/>
      <c r="C15" s="52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5">
        <f t="shared" si="3"/>
        <v>0</v>
      </c>
      <c r="P15" s="52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5">
        <f t="shared" si="2"/>
        <v>0</v>
      </c>
      <c r="AC15" s="75">
        <v>0</v>
      </c>
      <c r="AD15" s="75">
        <v>0</v>
      </c>
      <c r="AE15" s="75">
        <v>0</v>
      </c>
      <c r="AF15" s="114"/>
      <c r="AG15" s="114"/>
      <c r="AH15" s="115"/>
      <c r="CW15" s="83"/>
      <c r="DG15" s="116"/>
    </row>
    <row r="16" spans="1:111" s="32" customFormat="1" ht="18" customHeight="1">
      <c r="A16" s="133" t="s">
        <v>0</v>
      </c>
      <c r="B16" s="134"/>
      <c r="C16" s="52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5">
        <f>SUM(C16:N16)</f>
        <v>0</v>
      </c>
      <c r="P16" s="52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5">
        <f t="shared" si="2"/>
        <v>0</v>
      </c>
      <c r="AC16" s="75">
        <v>0</v>
      </c>
      <c r="AD16" s="75">
        <v>0</v>
      </c>
      <c r="AE16" s="75">
        <v>0</v>
      </c>
      <c r="AF16" s="114"/>
      <c r="AG16" s="114"/>
      <c r="AH16" s="115"/>
      <c r="CW16" s="83"/>
      <c r="DG16" s="116"/>
    </row>
    <row r="17" spans="1:111" s="32" customFormat="1" ht="18" customHeight="1">
      <c r="A17" s="133" t="s">
        <v>0</v>
      </c>
      <c r="B17" s="134"/>
      <c r="C17" s="52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5">
        <f>SUM(C17:N17)</f>
        <v>0</v>
      </c>
      <c r="P17" s="52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5">
        <f t="shared" si="2"/>
        <v>0</v>
      </c>
      <c r="AC17" s="75">
        <v>0</v>
      </c>
      <c r="AD17" s="75">
        <v>0</v>
      </c>
      <c r="AE17" s="75">
        <v>0</v>
      </c>
      <c r="AF17" s="114"/>
      <c r="AG17" s="114"/>
      <c r="AH17" s="115"/>
      <c r="CW17" s="83"/>
      <c r="DG17" s="116"/>
    </row>
    <row r="18" spans="1:111" s="38" customFormat="1" ht="15.75" customHeight="1">
      <c r="A18" s="133" t="s">
        <v>0</v>
      </c>
      <c r="B18" s="100"/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f t="shared" si="3"/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f t="shared" si="2"/>
        <v>0</v>
      </c>
      <c r="AC18" s="135">
        <v>0</v>
      </c>
      <c r="AD18" s="135">
        <v>0</v>
      </c>
      <c r="AE18" s="135">
        <v>0</v>
      </c>
      <c r="AF18" s="109"/>
      <c r="AG18" s="109"/>
      <c r="AH18" s="119"/>
      <c r="CW18" s="120"/>
      <c r="DG18" s="121"/>
    </row>
    <row r="19" spans="1:111" s="109" customFormat="1" ht="15.75" customHeight="1">
      <c r="A19" s="139" t="s">
        <v>197</v>
      </c>
      <c r="B19" s="140" t="s">
        <v>45</v>
      </c>
      <c r="C19" s="137">
        <f aca="true" t="shared" si="4" ref="C19:N19">SUM(C12:C18)</f>
        <v>1800</v>
      </c>
      <c r="D19" s="137">
        <f t="shared" si="4"/>
        <v>100</v>
      </c>
      <c r="E19" s="137">
        <f t="shared" si="4"/>
        <v>100</v>
      </c>
      <c r="F19" s="137">
        <f t="shared" si="4"/>
        <v>100</v>
      </c>
      <c r="G19" s="137">
        <f t="shared" si="4"/>
        <v>100</v>
      </c>
      <c r="H19" s="137">
        <f t="shared" si="4"/>
        <v>0</v>
      </c>
      <c r="I19" s="137">
        <f t="shared" si="4"/>
        <v>0</v>
      </c>
      <c r="J19" s="137">
        <f t="shared" si="4"/>
        <v>0</v>
      </c>
      <c r="K19" s="137">
        <f t="shared" si="4"/>
        <v>0</v>
      </c>
      <c r="L19" s="137">
        <f t="shared" si="4"/>
        <v>0</v>
      </c>
      <c r="M19" s="137">
        <f t="shared" si="4"/>
        <v>0</v>
      </c>
      <c r="N19" s="137">
        <f t="shared" si="4"/>
        <v>0</v>
      </c>
      <c r="O19" s="138">
        <f>SUM(C19:N19)</f>
        <v>2200</v>
      </c>
      <c r="P19" s="137">
        <f aca="true" t="shared" si="5" ref="P19:AE19">SUM(P12:P18)</f>
        <v>900</v>
      </c>
      <c r="Q19" s="137">
        <f t="shared" si="5"/>
        <v>0</v>
      </c>
      <c r="R19" s="137">
        <f t="shared" si="5"/>
        <v>0</v>
      </c>
      <c r="S19" s="137">
        <f t="shared" si="5"/>
        <v>0</v>
      </c>
      <c r="T19" s="137">
        <f t="shared" si="5"/>
        <v>0</v>
      </c>
      <c r="U19" s="137">
        <f t="shared" si="5"/>
        <v>0</v>
      </c>
      <c r="V19" s="137">
        <f t="shared" si="5"/>
        <v>0</v>
      </c>
      <c r="W19" s="137">
        <f t="shared" si="5"/>
        <v>0</v>
      </c>
      <c r="X19" s="137">
        <f t="shared" si="5"/>
        <v>0</v>
      </c>
      <c r="Y19" s="137">
        <f t="shared" si="5"/>
        <v>0</v>
      </c>
      <c r="Z19" s="137">
        <f t="shared" si="5"/>
        <v>0</v>
      </c>
      <c r="AA19" s="137">
        <f t="shared" si="5"/>
        <v>0</v>
      </c>
      <c r="AB19" s="138">
        <f t="shared" si="5"/>
        <v>900</v>
      </c>
      <c r="AC19" s="138">
        <f t="shared" si="5"/>
        <v>500</v>
      </c>
      <c r="AD19" s="138">
        <f t="shared" si="5"/>
        <v>200</v>
      </c>
      <c r="AE19" s="138">
        <f t="shared" si="5"/>
        <v>200</v>
      </c>
      <c r="AH19" s="110"/>
      <c r="CW19" s="111"/>
      <c r="DG19" s="112"/>
    </row>
    <row r="20" spans="1:111" s="37" customFormat="1" ht="15.75" customHeight="1">
      <c r="A20" s="123" t="s">
        <v>198</v>
      </c>
      <c r="B20" s="123" t="s">
        <v>238</v>
      </c>
      <c r="C20" s="124">
        <v>0</v>
      </c>
      <c r="D20" s="66">
        <f aca="true" t="shared" si="6" ref="D20:N20">+C23</f>
        <v>1770</v>
      </c>
      <c r="E20" s="66">
        <f t="shared" si="6"/>
        <v>1838.8333333333333</v>
      </c>
      <c r="F20" s="66">
        <f t="shared" si="6"/>
        <v>1906.5194444444444</v>
      </c>
      <c r="G20" s="66">
        <f t="shared" si="6"/>
        <v>1973.0774537037037</v>
      </c>
      <c r="H20" s="66">
        <f t="shared" si="6"/>
        <v>2038.5261628086419</v>
      </c>
      <c r="I20" s="66">
        <f t="shared" si="6"/>
        <v>2004.5507267618311</v>
      </c>
      <c r="J20" s="66">
        <f t="shared" si="6"/>
        <v>1971.1415479824673</v>
      </c>
      <c r="K20" s="66">
        <f t="shared" si="6"/>
        <v>1938.2891888494262</v>
      </c>
      <c r="L20" s="66">
        <f t="shared" si="6"/>
        <v>1905.984369035269</v>
      </c>
      <c r="M20" s="66">
        <f t="shared" si="6"/>
        <v>1874.2179628846814</v>
      </c>
      <c r="N20" s="66">
        <f t="shared" si="6"/>
        <v>1842.9809968366033</v>
      </c>
      <c r="O20" s="86">
        <v>0</v>
      </c>
      <c r="P20" s="66">
        <f>N23</f>
        <v>1812.2646468893265</v>
      </c>
      <c r="Q20" s="66">
        <f aca="true" t="shared" si="7" ref="Q20:AA20">+P23</f>
        <v>2667.0602361078377</v>
      </c>
      <c r="R20" s="66">
        <f t="shared" si="7"/>
        <v>2622.609232172707</v>
      </c>
      <c r="S20" s="66">
        <f t="shared" si="7"/>
        <v>2578.899078303162</v>
      </c>
      <c r="T20" s="66">
        <f t="shared" si="7"/>
        <v>2535.917426998109</v>
      </c>
      <c r="U20" s="66">
        <f t="shared" si="7"/>
        <v>2493.6521365481403</v>
      </c>
      <c r="V20" s="66">
        <f t="shared" si="7"/>
        <v>2452.0912676056714</v>
      </c>
      <c r="W20" s="66">
        <f t="shared" si="7"/>
        <v>2411.2230798122437</v>
      </c>
      <c r="X20" s="66">
        <f t="shared" si="7"/>
        <v>2371.0360284820395</v>
      </c>
      <c r="Y20" s="66">
        <f t="shared" si="7"/>
        <v>2331.518761340672</v>
      </c>
      <c r="Z20" s="66">
        <f t="shared" si="7"/>
        <v>2292.6601153183274</v>
      </c>
      <c r="AA20" s="66">
        <f t="shared" si="7"/>
        <v>2254.449113396355</v>
      </c>
      <c r="AB20" s="86">
        <f>O23</f>
        <v>1812.2646468893265</v>
      </c>
      <c r="AC20" s="86">
        <f>+AB23</f>
        <v>2216.874961506416</v>
      </c>
      <c r="AD20" s="86">
        <f>+AC23</f>
        <v>2173.499969205133</v>
      </c>
      <c r="AE20" s="86">
        <f>+AD23</f>
        <v>1898.7999753641063</v>
      </c>
      <c r="AF20" s="125"/>
      <c r="AG20" s="125"/>
      <c r="AH20" s="126"/>
      <c r="CW20" s="120"/>
      <c r="DG20" s="127"/>
    </row>
    <row r="21" spans="1:111" s="38" customFormat="1" ht="15.75" customHeight="1">
      <c r="A21" s="117" t="s">
        <v>40</v>
      </c>
      <c r="B21" s="117" t="s">
        <v>47</v>
      </c>
      <c r="C21" s="87">
        <f aca="true" t="shared" si="8" ref="C21:AE21">+C19</f>
        <v>1800</v>
      </c>
      <c r="D21" s="87">
        <f t="shared" si="8"/>
        <v>100</v>
      </c>
      <c r="E21" s="87">
        <f t="shared" si="8"/>
        <v>100</v>
      </c>
      <c r="F21" s="87">
        <f t="shared" si="8"/>
        <v>100</v>
      </c>
      <c r="G21" s="87">
        <f t="shared" si="8"/>
        <v>100</v>
      </c>
      <c r="H21" s="87">
        <f t="shared" si="8"/>
        <v>0</v>
      </c>
      <c r="I21" s="87">
        <f t="shared" si="8"/>
        <v>0</v>
      </c>
      <c r="J21" s="87">
        <f t="shared" si="8"/>
        <v>0</v>
      </c>
      <c r="K21" s="87">
        <f t="shared" si="8"/>
        <v>0</v>
      </c>
      <c r="L21" s="87">
        <f t="shared" si="8"/>
        <v>0</v>
      </c>
      <c r="M21" s="87">
        <f t="shared" si="8"/>
        <v>0</v>
      </c>
      <c r="N21" s="87">
        <f t="shared" si="8"/>
        <v>0</v>
      </c>
      <c r="O21" s="118">
        <f t="shared" si="8"/>
        <v>2200</v>
      </c>
      <c r="P21" s="87">
        <f t="shared" si="8"/>
        <v>900</v>
      </c>
      <c r="Q21" s="87">
        <f t="shared" si="8"/>
        <v>0</v>
      </c>
      <c r="R21" s="87">
        <f t="shared" si="8"/>
        <v>0</v>
      </c>
      <c r="S21" s="87">
        <f t="shared" si="8"/>
        <v>0</v>
      </c>
      <c r="T21" s="87">
        <f t="shared" si="8"/>
        <v>0</v>
      </c>
      <c r="U21" s="87">
        <f t="shared" si="8"/>
        <v>0</v>
      </c>
      <c r="V21" s="87">
        <f t="shared" si="8"/>
        <v>0</v>
      </c>
      <c r="W21" s="87">
        <f t="shared" si="8"/>
        <v>0</v>
      </c>
      <c r="X21" s="87">
        <f t="shared" si="8"/>
        <v>0</v>
      </c>
      <c r="Y21" s="87">
        <f t="shared" si="8"/>
        <v>0</v>
      </c>
      <c r="Z21" s="87">
        <f t="shared" si="8"/>
        <v>0</v>
      </c>
      <c r="AA21" s="87">
        <f t="shared" si="8"/>
        <v>0</v>
      </c>
      <c r="AB21" s="118">
        <f t="shared" si="8"/>
        <v>900</v>
      </c>
      <c r="AC21" s="118">
        <f t="shared" si="8"/>
        <v>500</v>
      </c>
      <c r="AD21" s="118">
        <f t="shared" si="8"/>
        <v>200</v>
      </c>
      <c r="AE21" s="118">
        <f t="shared" si="8"/>
        <v>200</v>
      </c>
      <c r="AF21" s="109"/>
      <c r="AG21" s="109"/>
      <c r="AH21" s="119"/>
      <c r="CW21" s="120"/>
      <c r="DG21" s="121"/>
    </row>
    <row r="22" spans="1:111" s="37" customFormat="1" ht="15.75" customHeight="1">
      <c r="A22" s="141" t="s">
        <v>231</v>
      </c>
      <c r="B22" s="141" t="s">
        <v>46</v>
      </c>
      <c r="C22" s="124">
        <f>+(C20+C21)/12*PAR!$C$9</f>
        <v>30</v>
      </c>
      <c r="D22" s="124">
        <f>+(D20+D21)/12*PAR!$C$9</f>
        <v>31.16666666666667</v>
      </c>
      <c r="E22" s="124">
        <f>+(E20+E21)/12*PAR!$C$9</f>
        <v>32.31388888888889</v>
      </c>
      <c r="F22" s="124">
        <f>+(F20+F21)/12*PAR!$C$9</f>
        <v>33.44199074074074</v>
      </c>
      <c r="G22" s="124">
        <f>+(G20+G21)/12*PAR!$C$9</f>
        <v>34.551290895061726</v>
      </c>
      <c r="H22" s="124">
        <f>+(H20+H21)/12*PAR!$C$9</f>
        <v>33.9754360468107</v>
      </c>
      <c r="I22" s="124">
        <f>+(I20+I21)/12*PAR!$C$9</f>
        <v>33.40917877936385</v>
      </c>
      <c r="J22" s="124">
        <f>+(J20+J21)/12*PAR!$C$9</f>
        <v>32.85235913304112</v>
      </c>
      <c r="K22" s="124">
        <f>+(K20+K21)/12*PAR!$C$9</f>
        <v>32.304819814157106</v>
      </c>
      <c r="L22" s="124">
        <f>+(L20+L21)/12*PAR!$C$9</f>
        <v>31.76640615058782</v>
      </c>
      <c r="M22" s="124">
        <f>+(M20+M21)/12*PAR!$C$9</f>
        <v>31.236966048078024</v>
      </c>
      <c r="N22" s="124">
        <f>+(N20+N21)/12*PAR!$C$9</f>
        <v>30.716349947276726</v>
      </c>
      <c r="O22" s="129">
        <f>SUM(C22:N22)</f>
        <v>387.73535311067343</v>
      </c>
      <c r="P22" s="124">
        <f>+(P20+P21)/12*PAR!$C$9</f>
        <v>45.204410781488775</v>
      </c>
      <c r="Q22" s="124">
        <f>+(Q20+Q21)/12*PAR!$C$9</f>
        <v>44.45100393513063</v>
      </c>
      <c r="R22" s="124">
        <f>+(R20+R21)/12*PAR!$C$9</f>
        <v>43.71015386954512</v>
      </c>
      <c r="S22" s="124">
        <f>+(S20+S21)/12*PAR!$C$9</f>
        <v>42.9816513050527</v>
      </c>
      <c r="T22" s="124">
        <f>+(T20+T21)/12*PAR!$C$9</f>
        <v>42.26529044996849</v>
      </c>
      <c r="U22" s="124">
        <f>+(U20+U21)/12*PAR!$C$9</f>
        <v>41.56086894246901</v>
      </c>
      <c r="V22" s="124">
        <f>+(V20+V21)/12*PAR!$C$9</f>
        <v>40.868187793427865</v>
      </c>
      <c r="W22" s="124">
        <f>+(W20+W21)/12*PAR!$C$9</f>
        <v>40.18705133020406</v>
      </c>
      <c r="X22" s="124">
        <f>+(X20+X21)/12*PAR!$C$9</f>
        <v>39.51726714136733</v>
      </c>
      <c r="Y22" s="124">
        <f>+(Y20+Y21)/12*PAR!$C$9</f>
        <v>38.85864602234454</v>
      </c>
      <c r="Z22" s="124">
        <f>+(Z20+Z21)/12*PAR!$C$9</f>
        <v>38.21100192197212</v>
      </c>
      <c r="AA22" s="124">
        <f>+(AA20+AA21)/12*PAR!$C$9</f>
        <v>37.57415188993925</v>
      </c>
      <c r="AB22" s="129">
        <f>SUM(P22:AA22)</f>
        <v>495.3896853829099</v>
      </c>
      <c r="AC22" s="129">
        <f>+(AC20+AC21)*PAR!$C$9</f>
        <v>543.3749923012832</v>
      </c>
      <c r="AD22" s="129">
        <f>+(AD20+AD21)*PAR!$C$9</f>
        <v>474.6999938410266</v>
      </c>
      <c r="AE22" s="129">
        <f>+(AE20+AE21)*PAR!$C$9</f>
        <v>419.75999507282125</v>
      </c>
      <c r="AF22" s="130"/>
      <c r="AG22" s="130"/>
      <c r="AH22" s="126"/>
      <c r="AI22" s="131"/>
      <c r="AJ22" s="131"/>
      <c r="AK22" s="131"/>
      <c r="AL22" s="131"/>
      <c r="AM22" s="131"/>
      <c r="CW22" s="120"/>
      <c r="DG22" s="127"/>
    </row>
    <row r="23" spans="1:111" s="38" customFormat="1" ht="15.75" customHeight="1">
      <c r="A23" s="132" t="s">
        <v>199</v>
      </c>
      <c r="B23" s="132" t="s">
        <v>239</v>
      </c>
      <c r="C23" s="113">
        <f aca="true" t="shared" si="9" ref="C23:N23">+C20+C21-C22</f>
        <v>1770</v>
      </c>
      <c r="D23" s="113">
        <f t="shared" si="9"/>
        <v>1838.8333333333333</v>
      </c>
      <c r="E23" s="113">
        <f t="shared" si="9"/>
        <v>1906.5194444444444</v>
      </c>
      <c r="F23" s="113">
        <f t="shared" si="9"/>
        <v>1973.0774537037037</v>
      </c>
      <c r="G23" s="113">
        <f t="shared" si="9"/>
        <v>2038.5261628086419</v>
      </c>
      <c r="H23" s="113">
        <f t="shared" si="9"/>
        <v>2004.5507267618311</v>
      </c>
      <c r="I23" s="113">
        <f t="shared" si="9"/>
        <v>1971.1415479824673</v>
      </c>
      <c r="J23" s="113">
        <f t="shared" si="9"/>
        <v>1938.2891888494262</v>
      </c>
      <c r="K23" s="113">
        <f t="shared" si="9"/>
        <v>1905.984369035269</v>
      </c>
      <c r="L23" s="113">
        <f t="shared" si="9"/>
        <v>1874.2179628846814</v>
      </c>
      <c r="M23" s="113">
        <f t="shared" si="9"/>
        <v>1842.9809968366033</v>
      </c>
      <c r="N23" s="113">
        <f t="shared" si="9"/>
        <v>1812.2646468893265</v>
      </c>
      <c r="O23" s="62">
        <f>+O20+O21-O22</f>
        <v>1812.2646468893265</v>
      </c>
      <c r="P23" s="113">
        <f>+P20+P21-P22</f>
        <v>2667.0602361078377</v>
      </c>
      <c r="Q23" s="113">
        <f>+Q20+Q21-Q22</f>
        <v>2622.609232172707</v>
      </c>
      <c r="R23" s="113">
        <f aca="true" t="shared" si="10" ref="R23:AA23">+R20+R21-R22</f>
        <v>2578.899078303162</v>
      </c>
      <c r="S23" s="113">
        <f t="shared" si="10"/>
        <v>2535.917426998109</v>
      </c>
      <c r="T23" s="113">
        <f t="shared" si="10"/>
        <v>2493.6521365481403</v>
      </c>
      <c r="U23" s="113">
        <f t="shared" si="10"/>
        <v>2452.0912676056714</v>
      </c>
      <c r="V23" s="113">
        <f t="shared" si="10"/>
        <v>2411.2230798122437</v>
      </c>
      <c r="W23" s="113">
        <f t="shared" si="10"/>
        <v>2371.0360284820395</v>
      </c>
      <c r="X23" s="113">
        <f t="shared" si="10"/>
        <v>2331.518761340672</v>
      </c>
      <c r="Y23" s="113">
        <f t="shared" si="10"/>
        <v>2292.6601153183274</v>
      </c>
      <c r="Z23" s="113">
        <f t="shared" si="10"/>
        <v>2254.449113396355</v>
      </c>
      <c r="AA23" s="113">
        <f t="shared" si="10"/>
        <v>2216.8749615064157</v>
      </c>
      <c r="AB23" s="62">
        <f>+AB20+AB21-AB22</f>
        <v>2216.874961506416</v>
      </c>
      <c r="AC23" s="62">
        <f>+AC20+AC21-AC22</f>
        <v>2173.499969205133</v>
      </c>
      <c r="AD23" s="62">
        <f>+AD20+AD21-AD22</f>
        <v>1898.7999753641063</v>
      </c>
      <c r="AE23" s="62">
        <f>+AE20+AE21-AE22</f>
        <v>1679.0399802912848</v>
      </c>
      <c r="AF23" s="109"/>
      <c r="AG23" s="109"/>
      <c r="AH23" s="119"/>
      <c r="CW23" s="120"/>
      <c r="DG23" s="121"/>
    </row>
    <row r="24" spans="3:111" s="38" customFormat="1" ht="15.75" customHeight="1">
      <c r="C24" s="41"/>
      <c r="D24" s="6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109"/>
      <c r="AG24" s="109"/>
      <c r="AH24" s="119"/>
      <c r="CW24" s="120"/>
      <c r="DG24" s="121"/>
    </row>
    <row r="25" spans="3:111" s="38" customFormat="1" ht="15.75" customHeight="1">
      <c r="C25" s="41"/>
      <c r="D25" s="6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109"/>
      <c r="AG25" s="109"/>
      <c r="AH25" s="119"/>
      <c r="CW25" s="120"/>
      <c r="DG25" s="121"/>
    </row>
    <row r="26" spans="3:111" s="38" customFormat="1" ht="15.75" customHeight="1">
      <c r="C26" s="41"/>
      <c r="D26" s="6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109"/>
      <c r="AG26" s="109"/>
      <c r="AH26" s="119"/>
      <c r="CW26" s="120"/>
      <c r="DG26" s="121"/>
    </row>
    <row r="27" spans="3:111" s="38" customFormat="1" ht="15.75" customHeight="1">
      <c r="C27" s="41"/>
      <c r="D27" s="6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109"/>
      <c r="AG27" s="109"/>
      <c r="AH27" s="119"/>
      <c r="CW27" s="120"/>
      <c r="DG27" s="121"/>
    </row>
    <row r="28" spans="3:111" s="38" customFormat="1" ht="15.75" customHeight="1">
      <c r="C28" s="41"/>
      <c r="D28" s="6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109"/>
      <c r="AG28" s="109"/>
      <c r="AH28" s="119"/>
      <c r="CW28" s="120"/>
      <c r="DG28" s="121"/>
    </row>
    <row r="29" spans="1:4" ht="15">
      <c r="A29" s="38"/>
      <c r="B29" s="38"/>
      <c r="C29" s="41"/>
      <c r="D29" s="66"/>
    </row>
    <row r="30" spans="1:4" ht="15">
      <c r="A30" s="38"/>
      <c r="B30" s="38"/>
      <c r="C30" s="41"/>
      <c r="D30" s="66"/>
    </row>
    <row r="31" spans="1:4" ht="15">
      <c r="A31" s="38"/>
      <c r="B31" s="38"/>
      <c r="C31" s="41"/>
      <c r="D31" s="66"/>
    </row>
    <row r="32" spans="1:4" ht="15">
      <c r="A32" s="38"/>
      <c r="B32" s="38"/>
      <c r="C32" s="41"/>
      <c r="D32" s="66"/>
    </row>
    <row r="33" spans="1:4" ht="15">
      <c r="A33" s="38"/>
      <c r="B33" s="38"/>
      <c r="C33" s="41"/>
      <c r="D33" s="66"/>
    </row>
    <row r="34" spans="1:4" ht="15">
      <c r="A34" s="38"/>
      <c r="B34" s="38"/>
      <c r="C34" s="41"/>
      <c r="D34" s="66"/>
    </row>
    <row r="35" spans="1:4" ht="15">
      <c r="A35" s="38"/>
      <c r="B35" s="38"/>
      <c r="C35" s="41"/>
      <c r="D35" s="66"/>
    </row>
    <row r="36" spans="1:4" ht="15">
      <c r="A36" s="38"/>
      <c r="B36" s="38"/>
      <c r="C36" s="41"/>
      <c r="D36" s="66"/>
    </row>
    <row r="37" spans="1:4" ht="15">
      <c r="A37" s="38"/>
      <c r="B37" s="38"/>
      <c r="C37" s="41"/>
      <c r="D37" s="66"/>
    </row>
    <row r="38" spans="1:4" ht="15">
      <c r="A38" s="38"/>
      <c r="B38" s="38"/>
      <c r="C38" s="41"/>
      <c r="D38" s="66"/>
    </row>
    <row r="39" spans="1:4" ht="15">
      <c r="A39" s="38"/>
      <c r="B39" s="38"/>
      <c r="C39" s="41"/>
      <c r="D39" s="66"/>
    </row>
    <row r="40" spans="1:4" ht="15">
      <c r="A40" s="38"/>
      <c r="B40" s="38"/>
      <c r="C40" s="41"/>
      <c r="D40" s="66"/>
    </row>
    <row r="41" spans="1:4" ht="15">
      <c r="A41" s="38"/>
      <c r="B41" s="38"/>
      <c r="C41" s="41"/>
      <c r="D41" s="66"/>
    </row>
    <row r="42" spans="1:4" ht="15">
      <c r="A42" s="38"/>
      <c r="B42" s="38"/>
      <c r="C42" s="41"/>
      <c r="D42" s="66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12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" sqref="I13"/>
    </sheetView>
  </sheetViews>
  <sheetFormatPr defaultColWidth="9.00390625" defaultRowHeight="12"/>
  <cols>
    <col min="1" max="1" width="37.8515625" style="64" customWidth="1"/>
    <col min="2" max="2" width="40.00390625" style="64" customWidth="1"/>
    <col min="3" max="7" width="13.00390625" style="64" customWidth="1"/>
    <col min="8" max="8" width="12.140625" style="64" customWidth="1"/>
    <col min="9" max="14" width="13.00390625" style="64" customWidth="1"/>
    <col min="15" max="31" width="12.140625" style="64" customWidth="1"/>
    <col min="32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+PAR!B1</f>
        <v>eHUF</v>
      </c>
      <c r="C1" s="29" t="str">
        <f>+PAR!C1</f>
        <v>Y1</v>
      </c>
      <c r="D1" s="29" t="str">
        <f>+PAR!D1</f>
        <v>Y2</v>
      </c>
      <c r="E1" s="29" t="str">
        <f>+PAR!E1</f>
        <v>Y3</v>
      </c>
      <c r="F1" s="29" t="str">
        <f>+PAR!F1</f>
        <v>Y4</v>
      </c>
      <c r="G1" s="29" t="str">
        <f>+PAR!G1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+PAR!A2</f>
        <v>Adózás utáni nyereség</v>
      </c>
      <c r="B2" s="31" t="str">
        <f>+PAR!B2</f>
        <v>After-tax profit or loss</v>
      </c>
      <c r="C2" s="31">
        <f>+PAR!C2</f>
        <v>-3171.3618177996063</v>
      </c>
      <c r="D2" s="31">
        <f>+PAR!D2</f>
        <v>25369.98746535577</v>
      </c>
      <c r="E2" s="31">
        <f>+PAR!E2</f>
        <v>7891.762506928844</v>
      </c>
      <c r="F2" s="31">
        <f>+PAR!F2</f>
        <v>-3811.2299944569236</v>
      </c>
      <c r="G2" s="31">
        <f>+PAR!G2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+PAR!A3</f>
        <v>Záró pénzforgalom</v>
      </c>
      <c r="B3" s="55" t="str">
        <f>+PAR!B3</f>
        <v>Ending cash</v>
      </c>
      <c r="C3" s="55">
        <f>+PAR!C3</f>
        <v>10016.373535311068</v>
      </c>
      <c r="D3" s="55">
        <f>+PAR!D3</f>
        <v>38153.11250384936</v>
      </c>
      <c r="E3" s="55">
        <f>+PAR!E3</f>
        <v>46088.25000307949</v>
      </c>
      <c r="F3" s="55">
        <f>+PAR!F3</f>
        <v>42551.7200024636</v>
      </c>
      <c r="G3" s="55">
        <f>+PAR!G3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+PAR!A4</f>
        <v>Saját tőke</v>
      </c>
      <c r="B4" s="55" t="str">
        <f>+PAR!B4</f>
        <v>Total Equity</v>
      </c>
      <c r="C4" s="55">
        <f>+PAR!C4</f>
        <v>11828.638182200393</v>
      </c>
      <c r="D4" s="55">
        <f>+PAR!D4</f>
        <v>40369.98746535577</v>
      </c>
      <c r="E4" s="55">
        <f>+PAR!E4</f>
        <v>48261.74997228461</v>
      </c>
      <c r="F4" s="55">
        <f>+PAR!F4</f>
        <v>44450.51997782769</v>
      </c>
      <c r="G4" s="55">
        <f>+PAR!G4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10" s="38" customFormat="1" ht="15.75" customHeight="1">
      <c r="A6" s="74" t="str">
        <f>PAR!C8</f>
        <v>eHUF</v>
      </c>
      <c r="B6" s="74" t="str">
        <f>PAR!C8</f>
        <v>eHUF</v>
      </c>
      <c r="C6" s="65" t="str">
        <f>PAR!C7</f>
        <v>Y1/m1</v>
      </c>
      <c r="D6" s="65" t="str">
        <f>PAR!D7</f>
        <v>Y1/m2</v>
      </c>
      <c r="E6" s="65" t="str">
        <f>PAR!E7</f>
        <v>Y1/m3</v>
      </c>
      <c r="F6" s="65" t="str">
        <f>PAR!F7</f>
        <v>Y1/m4</v>
      </c>
      <c r="G6" s="65" t="str">
        <f>PAR!G7</f>
        <v>Y1/m5</v>
      </c>
      <c r="H6" s="65" t="str">
        <f>PAR!H7</f>
        <v>Y1/m6</v>
      </c>
      <c r="I6" s="65" t="str">
        <f>PAR!I7</f>
        <v>Y1/m7</v>
      </c>
      <c r="J6" s="65" t="str">
        <f>PAR!J7</f>
        <v>Y1/m8</v>
      </c>
      <c r="K6" s="65" t="str">
        <f>PAR!K7</f>
        <v>Y1/m9</v>
      </c>
      <c r="L6" s="65" t="str">
        <f>PAR!L7</f>
        <v>Y1/m10</v>
      </c>
      <c r="M6" s="65" t="str">
        <f>PAR!M7</f>
        <v>Y1/m11</v>
      </c>
      <c r="N6" s="65" t="str">
        <f>PAR!N7</f>
        <v>Y1/m12</v>
      </c>
      <c r="O6" s="65" t="str">
        <f>PAR!O7</f>
        <v>Y1</v>
      </c>
      <c r="P6" s="65" t="str">
        <f>PAR!P7</f>
        <v>Y2/m1</v>
      </c>
      <c r="Q6" s="65" t="str">
        <f>PAR!Q7</f>
        <v>Y2/m2</v>
      </c>
      <c r="R6" s="65" t="str">
        <f>PAR!R7</f>
        <v>Y2/m3</v>
      </c>
      <c r="S6" s="65" t="str">
        <f>PAR!S7</f>
        <v>Y2/m4</v>
      </c>
      <c r="T6" s="65" t="str">
        <f>PAR!T7</f>
        <v>Y2/m5</v>
      </c>
      <c r="U6" s="65" t="str">
        <f>PAR!U7</f>
        <v>Y2/m6</v>
      </c>
      <c r="V6" s="65" t="str">
        <f>PAR!V7</f>
        <v>Y2/m7</v>
      </c>
      <c r="W6" s="65" t="str">
        <f>PAR!W7</f>
        <v>Y2/m8</v>
      </c>
      <c r="X6" s="65" t="str">
        <f>PAR!X7</f>
        <v>Y2/m9</v>
      </c>
      <c r="Y6" s="65" t="str">
        <f>PAR!Y7</f>
        <v>Y2/m10</v>
      </c>
      <c r="Z6" s="65" t="str">
        <f>PAR!Z7</f>
        <v>Y2/m11</v>
      </c>
      <c r="AA6" s="65" t="str">
        <f>PAR!AA7</f>
        <v>Y2/m12</v>
      </c>
      <c r="AB6" s="65" t="str">
        <f>PAR!AB7</f>
        <v>Y2</v>
      </c>
      <c r="AC6" s="65" t="str">
        <f>PAR!AC7</f>
        <v>Y3</v>
      </c>
      <c r="AD6" s="65" t="str">
        <f>PAR!AD7</f>
        <v>Y4</v>
      </c>
      <c r="AE6" s="65" t="str">
        <f>PAR!AE7</f>
        <v>Y5</v>
      </c>
      <c r="AF6" s="109"/>
      <c r="AG6" s="119"/>
      <c r="CV6" s="120"/>
      <c r="DF6" s="121"/>
    </row>
    <row r="7" spans="1:31" s="32" customFormat="1" ht="16.5" customHeight="1">
      <c r="A7" s="46" t="s">
        <v>132</v>
      </c>
      <c r="B7" s="46" t="s">
        <v>258</v>
      </c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8"/>
      <c r="AD7" s="48"/>
      <c r="AE7" s="48"/>
    </row>
    <row r="8" spans="1:110" s="37" customFormat="1" ht="15.75" customHeight="1">
      <c r="A8" s="123" t="s">
        <v>149</v>
      </c>
      <c r="B8" s="123" t="s">
        <v>240</v>
      </c>
      <c r="C8" s="102">
        <v>0</v>
      </c>
      <c r="D8" s="95">
        <f>+C10</f>
        <v>0</v>
      </c>
      <c r="E8" s="95">
        <f aca="true" t="shared" si="0" ref="E8:N8">+D10</f>
        <v>0</v>
      </c>
      <c r="F8" s="95">
        <f t="shared" si="0"/>
        <v>0</v>
      </c>
      <c r="G8" s="95">
        <f t="shared" si="0"/>
        <v>0</v>
      </c>
      <c r="H8" s="95">
        <f t="shared" si="0"/>
        <v>0</v>
      </c>
      <c r="I8" s="95">
        <f t="shared" si="0"/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5">
        <f t="shared" si="0"/>
        <v>0</v>
      </c>
      <c r="O8" s="102">
        <v>0</v>
      </c>
      <c r="P8" s="95">
        <f>N10</f>
        <v>0</v>
      </c>
      <c r="Q8" s="95">
        <f aca="true" t="shared" si="1" ref="Q8:Z8">+P10</f>
        <v>0</v>
      </c>
      <c r="R8" s="95">
        <f t="shared" si="1"/>
        <v>0</v>
      </c>
      <c r="S8" s="95">
        <f t="shared" si="1"/>
        <v>0</v>
      </c>
      <c r="T8" s="95">
        <f t="shared" si="1"/>
        <v>0</v>
      </c>
      <c r="U8" s="95">
        <f t="shared" si="1"/>
        <v>0</v>
      </c>
      <c r="V8" s="95">
        <f t="shared" si="1"/>
        <v>0</v>
      </c>
      <c r="W8" s="95">
        <f t="shared" si="1"/>
        <v>0</v>
      </c>
      <c r="X8" s="95">
        <f t="shared" si="1"/>
        <v>0</v>
      </c>
      <c r="Y8" s="95">
        <f t="shared" si="1"/>
        <v>0</v>
      </c>
      <c r="Z8" s="95">
        <f t="shared" si="1"/>
        <v>0</v>
      </c>
      <c r="AA8" s="95">
        <f>+Z10</f>
        <v>0</v>
      </c>
      <c r="AB8" s="95">
        <f>P8</f>
        <v>0</v>
      </c>
      <c r="AC8" s="95">
        <f>+AB10</f>
        <v>0</v>
      </c>
      <c r="AD8" s="95">
        <f>+AC10</f>
        <v>0</v>
      </c>
      <c r="AE8" s="95">
        <f>+AD10</f>
        <v>0</v>
      </c>
      <c r="AF8" s="106"/>
      <c r="AG8" s="104"/>
      <c r="AH8" s="81"/>
      <c r="AI8" s="81"/>
      <c r="AJ8" s="81"/>
      <c r="AK8" s="81"/>
      <c r="AL8" s="81"/>
      <c r="CV8" s="120"/>
      <c r="DF8" s="127"/>
    </row>
    <row r="9" spans="1:110" s="37" customFormat="1" ht="15.75" customHeight="1">
      <c r="A9" s="117" t="s">
        <v>150</v>
      </c>
      <c r="B9" s="117" t="s">
        <v>241</v>
      </c>
      <c r="C9" s="142">
        <f>C10-C8</f>
        <v>0</v>
      </c>
      <c r="D9" s="142">
        <f>D10-D8</f>
        <v>0</v>
      </c>
      <c r="E9" s="142">
        <f aca="true" t="shared" si="2" ref="E9:AE9">E10-E8</f>
        <v>0</v>
      </c>
      <c r="F9" s="142">
        <f t="shared" si="2"/>
        <v>0</v>
      </c>
      <c r="G9" s="142">
        <f t="shared" si="2"/>
        <v>0</v>
      </c>
      <c r="H9" s="142">
        <f t="shared" si="2"/>
        <v>0</v>
      </c>
      <c r="I9" s="142">
        <f t="shared" si="2"/>
        <v>0</v>
      </c>
      <c r="J9" s="142">
        <f t="shared" si="2"/>
        <v>0</v>
      </c>
      <c r="K9" s="142">
        <f t="shared" si="2"/>
        <v>0</v>
      </c>
      <c r="L9" s="142">
        <f t="shared" si="2"/>
        <v>0</v>
      </c>
      <c r="M9" s="142">
        <f t="shared" si="2"/>
        <v>0</v>
      </c>
      <c r="N9" s="142">
        <f t="shared" si="2"/>
        <v>0</v>
      </c>
      <c r="O9" s="142">
        <f t="shared" si="2"/>
        <v>0</v>
      </c>
      <c r="P9" s="142">
        <f t="shared" si="2"/>
        <v>0</v>
      </c>
      <c r="Q9" s="142">
        <f t="shared" si="2"/>
        <v>0</v>
      </c>
      <c r="R9" s="142">
        <f t="shared" si="2"/>
        <v>0</v>
      </c>
      <c r="S9" s="142">
        <f t="shared" si="2"/>
        <v>0</v>
      </c>
      <c r="T9" s="142">
        <f t="shared" si="2"/>
        <v>0</v>
      </c>
      <c r="U9" s="142">
        <f t="shared" si="2"/>
        <v>0</v>
      </c>
      <c r="V9" s="142">
        <f t="shared" si="2"/>
        <v>0</v>
      </c>
      <c r="W9" s="142">
        <f t="shared" si="2"/>
        <v>0</v>
      </c>
      <c r="X9" s="142">
        <f t="shared" si="2"/>
        <v>0</v>
      </c>
      <c r="Y9" s="142">
        <f t="shared" si="2"/>
        <v>0</v>
      </c>
      <c r="Z9" s="142">
        <f t="shared" si="2"/>
        <v>0</v>
      </c>
      <c r="AA9" s="142">
        <f t="shared" si="2"/>
        <v>0</v>
      </c>
      <c r="AB9" s="142">
        <f t="shared" si="2"/>
        <v>0</v>
      </c>
      <c r="AC9" s="142">
        <f t="shared" si="2"/>
        <v>0</v>
      </c>
      <c r="AD9" s="142">
        <f t="shared" si="2"/>
        <v>0</v>
      </c>
      <c r="AE9" s="142">
        <f t="shared" si="2"/>
        <v>0</v>
      </c>
      <c r="AF9" s="106"/>
      <c r="AG9" s="104"/>
      <c r="AH9" s="81"/>
      <c r="AI9" s="81"/>
      <c r="AJ9" s="81"/>
      <c r="AK9" s="81"/>
      <c r="AL9" s="81"/>
      <c r="CV9" s="120"/>
      <c r="DF9" s="127"/>
    </row>
    <row r="10" spans="1:110" s="109" customFormat="1" ht="15.75" customHeight="1">
      <c r="A10" s="136" t="s">
        <v>148</v>
      </c>
      <c r="B10" s="136" t="s">
        <v>56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f>N10</f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f>AA10</f>
        <v>0</v>
      </c>
      <c r="AC10" s="154">
        <v>0</v>
      </c>
      <c r="AD10" s="154">
        <v>0</v>
      </c>
      <c r="AE10" s="154">
        <v>0</v>
      </c>
      <c r="AF10" s="144"/>
      <c r="AG10" s="110"/>
      <c r="AH10" s="145"/>
      <c r="AI10" s="145"/>
      <c r="AJ10" s="145"/>
      <c r="AK10" s="145"/>
      <c r="AL10" s="145"/>
      <c r="CV10" s="111"/>
      <c r="DF10" s="112"/>
    </row>
    <row r="11" spans="3:32" ht="12.75"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7"/>
    </row>
    <row r="12" spans="3:31" ht="12.75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G28"/>
  <sheetViews>
    <sheetView zoomScale="125" zoomScaleNormal="12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3" sqref="I3"/>
    </sheetView>
  </sheetViews>
  <sheetFormatPr defaultColWidth="9.00390625" defaultRowHeight="12"/>
  <cols>
    <col min="1" max="1" width="39.8515625" style="64" bestFit="1" customWidth="1"/>
    <col min="2" max="2" width="32.7109375" style="64" bestFit="1" customWidth="1"/>
    <col min="3" max="3" width="9.421875" style="64" bestFit="1" customWidth="1"/>
    <col min="4" max="7" width="13.00390625" style="64" customWidth="1"/>
    <col min="8" max="8" width="12.140625" style="64" customWidth="1"/>
    <col min="9" max="11" width="13.00390625" style="64" customWidth="1"/>
    <col min="12" max="12" width="13.00390625" style="149" customWidth="1"/>
    <col min="13" max="14" width="13.00390625" style="64" customWidth="1"/>
    <col min="15" max="31" width="11.8515625" style="64" customWidth="1"/>
    <col min="32" max="16384" width="9.00390625" style="64" customWidth="1"/>
  </cols>
  <sheetData>
    <row r="1" spans="1:31" s="32" customFormat="1" ht="13.5" customHeight="1">
      <c r="A1" s="76" t="str">
        <f>PAR!C8</f>
        <v>eHUF</v>
      </c>
      <c r="B1" s="76" t="str">
        <f>+PAR!B1</f>
        <v>eHUF</v>
      </c>
      <c r="C1" s="29" t="str">
        <f>+PAR!C1</f>
        <v>Y1</v>
      </c>
      <c r="D1" s="29" t="str">
        <f>+PAR!D1</f>
        <v>Y2</v>
      </c>
      <c r="E1" s="29" t="str">
        <f>+PAR!E1</f>
        <v>Y3</v>
      </c>
      <c r="F1" s="29" t="str">
        <f>+PAR!F1</f>
        <v>Y4</v>
      </c>
      <c r="G1" s="29" t="str">
        <f>+PAR!G1</f>
        <v>Y5</v>
      </c>
      <c r="H1" s="108">
        <f>+PAR!H1</f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13.5" customHeight="1">
      <c r="A2" s="31" t="str">
        <f>+PAR!A2</f>
        <v>Adózás utáni nyereség</v>
      </c>
      <c r="B2" s="31" t="str">
        <f>+PAR!B2</f>
        <v>After-tax profit or loss</v>
      </c>
      <c r="C2" s="31">
        <f>+PAR!C2</f>
        <v>-3171.3618177996063</v>
      </c>
      <c r="D2" s="31">
        <f>+PAR!D2</f>
        <v>25369.98746535577</v>
      </c>
      <c r="E2" s="31">
        <f>+PAR!E2</f>
        <v>7891.762506928844</v>
      </c>
      <c r="F2" s="31">
        <f>+PAR!F2</f>
        <v>-3811.2299944569236</v>
      </c>
      <c r="G2" s="31">
        <f>+PAR!G2</f>
        <v>-15526.58399556554</v>
      </c>
      <c r="H2" s="5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32" customFormat="1" ht="13.5" customHeight="1">
      <c r="A3" s="55" t="str">
        <f>+PAR!A3</f>
        <v>Záró pénzforgalom</v>
      </c>
      <c r="B3" s="55" t="str">
        <f>+PAR!B3</f>
        <v>Ending cash</v>
      </c>
      <c r="C3" s="55">
        <f>+PAR!C3</f>
        <v>10016.373535311068</v>
      </c>
      <c r="D3" s="55">
        <f>+PAR!D3</f>
        <v>38153.11250384936</v>
      </c>
      <c r="E3" s="55">
        <f>+PAR!E3</f>
        <v>46088.25000307949</v>
      </c>
      <c r="F3" s="55">
        <f>+PAR!F3</f>
        <v>42551.7200024636</v>
      </c>
      <c r="G3" s="55">
        <f>+PAR!G3</f>
        <v>27244.89600197088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32" customFormat="1" ht="13.5" customHeight="1">
      <c r="A4" s="55" t="str">
        <f>+PAR!A4</f>
        <v>Saját tőke</v>
      </c>
      <c r="B4" s="55" t="str">
        <f>+PAR!B4</f>
        <v>Total Equity</v>
      </c>
      <c r="C4" s="55">
        <f>+PAR!C4</f>
        <v>11828.638182200393</v>
      </c>
      <c r="D4" s="55">
        <f>+PAR!D4</f>
        <v>40369.98746535577</v>
      </c>
      <c r="E4" s="55">
        <f>+PAR!E4</f>
        <v>48261.74997228461</v>
      </c>
      <c r="F4" s="55">
        <f>+PAR!F4</f>
        <v>44450.51997782769</v>
      </c>
      <c r="G4" s="55">
        <f>+PAR!G4</f>
        <v>28923.935982262148</v>
      </c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68" customFormat="1" ht="13.5" customHeight="1">
      <c r="A5" s="55" t="s">
        <v>96</v>
      </c>
      <c r="B5" s="55" t="str">
        <f>+PAR!B5</f>
        <v>IRR</v>
      </c>
      <c r="C5" s="58">
        <f>'PN-CF-BS'!A56</f>
        <v>0.7564476423664865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12" ht="13.5" customHeight="1">
      <c r="A6" s="74" t="str">
        <f>PAR!C8</f>
        <v>eHUF</v>
      </c>
      <c r="B6" s="74" t="str">
        <f>PAR!C8</f>
        <v>eHUF</v>
      </c>
      <c r="C6" s="42"/>
      <c r="D6" s="42"/>
      <c r="L6" s="64"/>
    </row>
    <row r="7" spans="3:111" s="38" customFormat="1" ht="15.75" customHeight="1">
      <c r="C7" s="65" t="str">
        <f>PAR!C7</f>
        <v>Y1/m1</v>
      </c>
      <c r="D7" s="65" t="str">
        <f>PAR!D7</f>
        <v>Y1/m2</v>
      </c>
      <c r="E7" s="65" t="str">
        <f>PAR!E7</f>
        <v>Y1/m3</v>
      </c>
      <c r="F7" s="65" t="str">
        <f>PAR!F7</f>
        <v>Y1/m4</v>
      </c>
      <c r="G7" s="65" t="str">
        <f>PAR!G7</f>
        <v>Y1/m5</v>
      </c>
      <c r="H7" s="65" t="str">
        <f>PAR!H7</f>
        <v>Y1/m6</v>
      </c>
      <c r="I7" s="65" t="str">
        <f>PAR!I7</f>
        <v>Y1/m7</v>
      </c>
      <c r="J7" s="65" t="str">
        <f>PAR!J7</f>
        <v>Y1/m8</v>
      </c>
      <c r="K7" s="65" t="str">
        <f>PAR!K7</f>
        <v>Y1/m9</v>
      </c>
      <c r="L7" s="65" t="str">
        <f>PAR!L7</f>
        <v>Y1/m10</v>
      </c>
      <c r="M7" s="65" t="str">
        <f>PAR!M7</f>
        <v>Y1/m11</v>
      </c>
      <c r="N7" s="65" t="str">
        <f>PAR!N7</f>
        <v>Y1/m12</v>
      </c>
      <c r="O7" s="107" t="str">
        <f>PAR!O7</f>
        <v>Y1</v>
      </c>
      <c r="P7" s="65" t="str">
        <f>PAR!P7</f>
        <v>Y2/m1</v>
      </c>
      <c r="Q7" s="65" t="str">
        <f>PAR!Q7</f>
        <v>Y2/m2</v>
      </c>
      <c r="R7" s="65" t="str">
        <f>PAR!R7</f>
        <v>Y2/m3</v>
      </c>
      <c r="S7" s="65" t="str">
        <f>PAR!S7</f>
        <v>Y2/m4</v>
      </c>
      <c r="T7" s="65" t="str">
        <f>PAR!T7</f>
        <v>Y2/m5</v>
      </c>
      <c r="U7" s="65" t="str">
        <f>PAR!U7</f>
        <v>Y2/m6</v>
      </c>
      <c r="V7" s="65" t="str">
        <f>PAR!V7</f>
        <v>Y2/m7</v>
      </c>
      <c r="W7" s="65" t="str">
        <f>PAR!W7</f>
        <v>Y2/m8</v>
      </c>
      <c r="X7" s="65" t="str">
        <f>PAR!X7</f>
        <v>Y2/m9</v>
      </c>
      <c r="Y7" s="65" t="str">
        <f>PAR!Y7</f>
        <v>Y2/m10</v>
      </c>
      <c r="Z7" s="65" t="str">
        <f>PAR!Z7</f>
        <v>Y2/m11</v>
      </c>
      <c r="AA7" s="65" t="str">
        <f>PAR!AA7</f>
        <v>Y2/m12</v>
      </c>
      <c r="AB7" s="65" t="str">
        <f>PAR!AB7</f>
        <v>Y2</v>
      </c>
      <c r="AC7" s="65" t="str">
        <f>PAR!AC7</f>
        <v>Y3</v>
      </c>
      <c r="AD7" s="65" t="str">
        <f>PAR!AD7</f>
        <v>Y4</v>
      </c>
      <c r="AE7" s="65" t="str">
        <f>PAR!AE7</f>
        <v>Y5</v>
      </c>
      <c r="AF7" s="144"/>
      <c r="AG7" s="145"/>
      <c r="AH7" s="119"/>
      <c r="AI7" s="41"/>
      <c r="AJ7" s="41"/>
      <c r="AK7" s="41"/>
      <c r="AL7" s="41"/>
      <c r="AM7" s="41"/>
      <c r="AN7" s="41"/>
      <c r="AO7" s="41"/>
      <c r="AP7" s="41"/>
      <c r="AQ7" s="41"/>
      <c r="CW7" s="120"/>
      <c r="DG7" s="121"/>
    </row>
    <row r="8" spans="1:31" s="32" customFormat="1" ht="16.5" customHeight="1">
      <c r="A8" s="46" t="s">
        <v>163</v>
      </c>
      <c r="B8" s="46" t="s">
        <v>261</v>
      </c>
      <c r="C8" s="47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4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48"/>
      <c r="AD8" s="48"/>
      <c r="AE8" s="48"/>
    </row>
    <row r="9" spans="1:111" s="38" customFormat="1" ht="15.75" customHeight="1">
      <c r="A9" s="199" t="s">
        <v>80</v>
      </c>
      <c r="B9" s="199" t="s">
        <v>66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07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144"/>
      <c r="AG9" s="145"/>
      <c r="AH9" s="119"/>
      <c r="AI9" s="41"/>
      <c r="AJ9" s="41"/>
      <c r="AK9" s="41"/>
      <c r="AL9" s="41"/>
      <c r="AM9" s="41"/>
      <c r="AN9" s="41"/>
      <c r="AO9" s="41"/>
      <c r="AP9" s="41"/>
      <c r="AQ9" s="41"/>
      <c r="CW9" s="120"/>
      <c r="DG9" s="121"/>
    </row>
    <row r="10" spans="1:111" s="38" customFormat="1" ht="15.75" customHeight="1">
      <c r="A10" s="123" t="s">
        <v>151</v>
      </c>
      <c r="B10" s="40" t="s">
        <v>265</v>
      </c>
      <c r="C10" s="102">
        <v>0</v>
      </c>
      <c r="D10" s="95">
        <f>+C12</f>
        <v>0</v>
      </c>
      <c r="E10" s="95">
        <f aca="true" t="shared" si="0" ref="E10:N10">+D12</f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f t="shared" si="0"/>
        <v>0</v>
      </c>
      <c r="J10" s="95">
        <f t="shared" si="0"/>
        <v>0</v>
      </c>
      <c r="K10" s="95">
        <f t="shared" si="0"/>
        <v>0</v>
      </c>
      <c r="L10" s="95">
        <f t="shared" si="0"/>
        <v>0</v>
      </c>
      <c r="M10" s="95">
        <f t="shared" si="0"/>
        <v>0</v>
      </c>
      <c r="N10" s="95">
        <f t="shared" si="0"/>
        <v>0</v>
      </c>
      <c r="O10" s="103">
        <v>0</v>
      </c>
      <c r="P10" s="95">
        <f>N12</f>
        <v>0</v>
      </c>
      <c r="Q10" s="95">
        <f aca="true" t="shared" si="1" ref="Q10:AA10">+P12</f>
        <v>0</v>
      </c>
      <c r="R10" s="95">
        <f t="shared" si="1"/>
        <v>0</v>
      </c>
      <c r="S10" s="95">
        <f t="shared" si="1"/>
        <v>0</v>
      </c>
      <c r="T10" s="95">
        <f t="shared" si="1"/>
        <v>0</v>
      </c>
      <c r="U10" s="95">
        <f t="shared" si="1"/>
        <v>0</v>
      </c>
      <c r="V10" s="95">
        <f t="shared" si="1"/>
        <v>0</v>
      </c>
      <c r="W10" s="95">
        <f t="shared" si="1"/>
        <v>0</v>
      </c>
      <c r="X10" s="95">
        <f t="shared" si="1"/>
        <v>0</v>
      </c>
      <c r="Y10" s="95">
        <f t="shared" si="1"/>
        <v>0</v>
      </c>
      <c r="Z10" s="95">
        <f t="shared" si="1"/>
        <v>0</v>
      </c>
      <c r="AA10" s="95">
        <f t="shared" si="1"/>
        <v>0</v>
      </c>
      <c r="AB10" s="96">
        <f>P10</f>
        <v>0</v>
      </c>
      <c r="AC10" s="96">
        <f>+AB12</f>
        <v>0</v>
      </c>
      <c r="AD10" s="96">
        <f>+AC12</f>
        <v>0</v>
      </c>
      <c r="AE10" s="96">
        <f>+AD12</f>
        <v>0</v>
      </c>
      <c r="AF10" s="144"/>
      <c r="AG10" s="145"/>
      <c r="AH10" s="119"/>
      <c r="AI10" s="41"/>
      <c r="AJ10" s="41"/>
      <c r="AK10" s="41"/>
      <c r="AL10" s="41"/>
      <c r="AM10" s="41"/>
      <c r="AN10" s="41"/>
      <c r="AO10" s="41"/>
      <c r="AP10" s="41"/>
      <c r="AQ10" s="41"/>
      <c r="CW10" s="120"/>
      <c r="DG10" s="121"/>
    </row>
    <row r="11" spans="1:111" s="41" customFormat="1" ht="15.75" customHeight="1">
      <c r="A11" s="117" t="s">
        <v>152</v>
      </c>
      <c r="B11" s="150" t="s">
        <v>242</v>
      </c>
      <c r="C11" s="142">
        <f>C12-C10</f>
        <v>0</v>
      </c>
      <c r="D11" s="142">
        <f>D12-D10</f>
        <v>0</v>
      </c>
      <c r="E11" s="142">
        <f aca="true" t="shared" si="2" ref="E11:AE11">E12-E10</f>
        <v>0</v>
      </c>
      <c r="F11" s="142">
        <f t="shared" si="2"/>
        <v>0</v>
      </c>
      <c r="G11" s="142">
        <f t="shared" si="2"/>
        <v>0</v>
      </c>
      <c r="H11" s="142">
        <f t="shared" si="2"/>
        <v>0</v>
      </c>
      <c r="I11" s="142">
        <f t="shared" si="2"/>
        <v>0</v>
      </c>
      <c r="J11" s="142">
        <f t="shared" si="2"/>
        <v>0</v>
      </c>
      <c r="K11" s="142">
        <f t="shared" si="2"/>
        <v>0</v>
      </c>
      <c r="L11" s="142">
        <f t="shared" si="2"/>
        <v>0</v>
      </c>
      <c r="M11" s="142">
        <f t="shared" si="2"/>
        <v>0</v>
      </c>
      <c r="N11" s="142">
        <f t="shared" si="2"/>
        <v>0</v>
      </c>
      <c r="O11" s="143">
        <f t="shared" si="2"/>
        <v>0</v>
      </c>
      <c r="P11" s="142">
        <f t="shared" si="2"/>
        <v>0</v>
      </c>
      <c r="Q11" s="142">
        <f t="shared" si="2"/>
        <v>0</v>
      </c>
      <c r="R11" s="142">
        <f t="shared" si="2"/>
        <v>0</v>
      </c>
      <c r="S11" s="142">
        <f t="shared" si="2"/>
        <v>0</v>
      </c>
      <c r="T11" s="142">
        <f t="shared" si="2"/>
        <v>0</v>
      </c>
      <c r="U11" s="142">
        <f t="shared" si="2"/>
        <v>0</v>
      </c>
      <c r="V11" s="142">
        <f t="shared" si="2"/>
        <v>0</v>
      </c>
      <c r="W11" s="142">
        <f t="shared" si="2"/>
        <v>0</v>
      </c>
      <c r="X11" s="142">
        <f t="shared" si="2"/>
        <v>0</v>
      </c>
      <c r="Y11" s="142">
        <f t="shared" si="2"/>
        <v>0</v>
      </c>
      <c r="Z11" s="142">
        <f t="shared" si="2"/>
        <v>0</v>
      </c>
      <c r="AA11" s="142">
        <f t="shared" si="2"/>
        <v>0</v>
      </c>
      <c r="AB11" s="143">
        <f t="shared" si="2"/>
        <v>0</v>
      </c>
      <c r="AC11" s="143">
        <f t="shared" si="2"/>
        <v>0</v>
      </c>
      <c r="AD11" s="143">
        <f t="shared" si="2"/>
        <v>0</v>
      </c>
      <c r="AE11" s="143">
        <f t="shared" si="2"/>
        <v>0</v>
      </c>
      <c r="AF11" s="109"/>
      <c r="AG11" s="109"/>
      <c r="AH11" s="119"/>
      <c r="AI11" s="38"/>
      <c r="AJ11" s="38"/>
      <c r="AK11" s="38"/>
      <c r="AL11" s="38"/>
      <c r="AM11" s="38"/>
      <c r="CW11" s="151"/>
      <c r="DG11" s="121"/>
    </row>
    <row r="12" spans="1:111" s="114" customFormat="1" ht="15.75" customHeight="1">
      <c r="A12" s="136" t="s">
        <v>153</v>
      </c>
      <c r="B12" s="155" t="s">
        <v>55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f>N12</f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f>AA12</f>
        <v>0</v>
      </c>
      <c r="AC12" s="154">
        <v>0</v>
      </c>
      <c r="AD12" s="154">
        <v>0</v>
      </c>
      <c r="AE12" s="154">
        <v>0</v>
      </c>
      <c r="AF12" s="145"/>
      <c r="AG12" s="145"/>
      <c r="AH12" s="110"/>
      <c r="AI12" s="145"/>
      <c r="AJ12" s="145"/>
      <c r="AK12" s="145"/>
      <c r="AL12" s="145"/>
      <c r="AM12" s="145"/>
      <c r="AN12" s="145"/>
      <c r="AO12" s="145"/>
      <c r="AP12" s="145"/>
      <c r="AQ12" s="145"/>
      <c r="CW12" s="81"/>
      <c r="DG12" s="152"/>
    </row>
    <row r="13" spans="1:111" s="32" customFormat="1" ht="13.5" customHeight="1">
      <c r="A13" s="44"/>
      <c r="B13" s="4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109"/>
      <c r="AG13" s="109"/>
      <c r="AH13" s="119"/>
      <c r="AI13" s="38"/>
      <c r="AJ13" s="38"/>
      <c r="AK13" s="38"/>
      <c r="AL13" s="38"/>
      <c r="AM13" s="38"/>
      <c r="AN13" s="38"/>
      <c r="AO13" s="38"/>
      <c r="AP13" s="38"/>
      <c r="AQ13" s="38"/>
      <c r="CW13" s="83"/>
      <c r="DG13" s="116"/>
    </row>
    <row r="14" spans="1:111" s="38" customFormat="1" ht="15.75" customHeight="1">
      <c r="A14" s="199" t="s">
        <v>51</v>
      </c>
      <c r="B14" s="199" t="s">
        <v>204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109"/>
      <c r="AG14" s="109"/>
      <c r="AH14" s="119"/>
      <c r="CW14" s="120"/>
      <c r="DG14" s="121"/>
    </row>
    <row r="15" spans="1:111" s="38" customFormat="1" ht="15.75" customHeight="1">
      <c r="A15" s="123" t="s">
        <v>154</v>
      </c>
      <c r="B15" s="40" t="s">
        <v>266</v>
      </c>
      <c r="C15" s="102">
        <v>0</v>
      </c>
      <c r="D15" s="95">
        <f aca="true" t="shared" si="3" ref="D15:N15">+C17</f>
        <v>0</v>
      </c>
      <c r="E15" s="95">
        <f t="shared" si="3"/>
        <v>0</v>
      </c>
      <c r="F15" s="95">
        <f t="shared" si="3"/>
        <v>0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0</v>
      </c>
      <c r="O15" s="103">
        <v>0</v>
      </c>
      <c r="P15" s="95">
        <f>N17</f>
        <v>0</v>
      </c>
      <c r="Q15" s="95">
        <f aca="true" t="shared" si="4" ref="Q15:AA15">+P17</f>
        <v>0</v>
      </c>
      <c r="R15" s="95">
        <f t="shared" si="4"/>
        <v>0</v>
      </c>
      <c r="S15" s="95">
        <f t="shared" si="4"/>
        <v>0</v>
      </c>
      <c r="T15" s="95">
        <f t="shared" si="4"/>
        <v>0</v>
      </c>
      <c r="U15" s="95">
        <f t="shared" si="4"/>
        <v>0</v>
      </c>
      <c r="V15" s="95">
        <f t="shared" si="4"/>
        <v>0</v>
      </c>
      <c r="W15" s="95">
        <f t="shared" si="4"/>
        <v>0</v>
      </c>
      <c r="X15" s="95">
        <f t="shared" si="4"/>
        <v>0</v>
      </c>
      <c r="Y15" s="95">
        <f t="shared" si="4"/>
        <v>0</v>
      </c>
      <c r="Z15" s="95">
        <f t="shared" si="4"/>
        <v>0</v>
      </c>
      <c r="AA15" s="95">
        <f t="shared" si="4"/>
        <v>0</v>
      </c>
      <c r="AB15" s="96">
        <f>P15</f>
        <v>0</v>
      </c>
      <c r="AC15" s="96">
        <f>+AB17</f>
        <v>0</v>
      </c>
      <c r="AD15" s="96">
        <f>+AC17</f>
        <v>0</v>
      </c>
      <c r="AE15" s="96">
        <f>+AD17</f>
        <v>0</v>
      </c>
      <c r="AF15" s="144"/>
      <c r="AG15" s="145"/>
      <c r="AH15" s="119"/>
      <c r="AI15" s="41"/>
      <c r="AJ15" s="41"/>
      <c r="AK15" s="41"/>
      <c r="AL15" s="41"/>
      <c r="AM15" s="41"/>
      <c r="AN15" s="41"/>
      <c r="AO15" s="41"/>
      <c r="AP15" s="41"/>
      <c r="AQ15" s="41"/>
      <c r="CW15" s="120"/>
      <c r="DG15" s="121"/>
    </row>
    <row r="16" spans="1:111" s="41" customFormat="1" ht="15.75" customHeight="1">
      <c r="A16" s="117" t="s">
        <v>155</v>
      </c>
      <c r="B16" s="150" t="s">
        <v>243</v>
      </c>
      <c r="C16" s="142">
        <f aca="true" t="shared" si="5" ref="C16:AE16">C17-C15</f>
        <v>0</v>
      </c>
      <c r="D16" s="142">
        <f t="shared" si="5"/>
        <v>0</v>
      </c>
      <c r="E16" s="142">
        <f t="shared" si="5"/>
        <v>0</v>
      </c>
      <c r="F16" s="142">
        <f t="shared" si="5"/>
        <v>0</v>
      </c>
      <c r="G16" s="142">
        <f t="shared" si="5"/>
        <v>0</v>
      </c>
      <c r="H16" s="142">
        <f t="shared" si="5"/>
        <v>0</v>
      </c>
      <c r="I16" s="142">
        <f t="shared" si="5"/>
        <v>0</v>
      </c>
      <c r="J16" s="142">
        <f t="shared" si="5"/>
        <v>0</v>
      </c>
      <c r="K16" s="142">
        <f t="shared" si="5"/>
        <v>0</v>
      </c>
      <c r="L16" s="142">
        <f t="shared" si="5"/>
        <v>0</v>
      </c>
      <c r="M16" s="142">
        <f t="shared" si="5"/>
        <v>0</v>
      </c>
      <c r="N16" s="142">
        <f t="shared" si="5"/>
        <v>0</v>
      </c>
      <c r="O16" s="143">
        <f t="shared" si="5"/>
        <v>0</v>
      </c>
      <c r="P16" s="142">
        <f t="shared" si="5"/>
        <v>0</v>
      </c>
      <c r="Q16" s="142">
        <f t="shared" si="5"/>
        <v>0</v>
      </c>
      <c r="R16" s="142">
        <f t="shared" si="5"/>
        <v>0</v>
      </c>
      <c r="S16" s="142">
        <f t="shared" si="5"/>
        <v>0</v>
      </c>
      <c r="T16" s="142">
        <f t="shared" si="5"/>
        <v>0</v>
      </c>
      <c r="U16" s="142">
        <f t="shared" si="5"/>
        <v>0</v>
      </c>
      <c r="V16" s="142">
        <f t="shared" si="5"/>
        <v>0</v>
      </c>
      <c r="W16" s="142">
        <f t="shared" si="5"/>
        <v>0</v>
      </c>
      <c r="X16" s="142">
        <f t="shared" si="5"/>
        <v>0</v>
      </c>
      <c r="Y16" s="142">
        <f t="shared" si="5"/>
        <v>0</v>
      </c>
      <c r="Z16" s="142">
        <f t="shared" si="5"/>
        <v>0</v>
      </c>
      <c r="AA16" s="142">
        <f t="shared" si="5"/>
        <v>0</v>
      </c>
      <c r="AB16" s="143">
        <f t="shared" si="5"/>
        <v>0</v>
      </c>
      <c r="AC16" s="143">
        <f t="shared" si="5"/>
        <v>0</v>
      </c>
      <c r="AD16" s="143">
        <f t="shared" si="5"/>
        <v>0</v>
      </c>
      <c r="AE16" s="143">
        <f t="shared" si="5"/>
        <v>0</v>
      </c>
      <c r="AF16" s="109"/>
      <c r="AG16" s="109"/>
      <c r="AH16" s="119"/>
      <c r="AI16" s="38"/>
      <c r="AJ16" s="38"/>
      <c r="AK16" s="38"/>
      <c r="AL16" s="38"/>
      <c r="AM16" s="38"/>
      <c r="CW16" s="151"/>
      <c r="DG16" s="121"/>
    </row>
    <row r="17" spans="1:111" s="114" customFormat="1" ht="15.75" customHeight="1">
      <c r="A17" s="136" t="s">
        <v>156</v>
      </c>
      <c r="B17" s="155" t="s">
        <v>55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f>N17</f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f>AA17</f>
        <v>0</v>
      </c>
      <c r="AC17" s="154">
        <v>0</v>
      </c>
      <c r="AD17" s="154">
        <v>0</v>
      </c>
      <c r="AE17" s="154">
        <v>0</v>
      </c>
      <c r="AF17" s="145"/>
      <c r="AG17" s="145"/>
      <c r="AH17" s="110"/>
      <c r="AI17" s="145"/>
      <c r="AJ17" s="145"/>
      <c r="AK17" s="145"/>
      <c r="AL17" s="145"/>
      <c r="AM17" s="145"/>
      <c r="AN17" s="145"/>
      <c r="AO17" s="145"/>
      <c r="AP17" s="145"/>
      <c r="AQ17" s="145"/>
      <c r="CW17" s="81"/>
      <c r="DG17" s="152"/>
    </row>
    <row r="18" spans="1:111" s="113" customFormat="1" ht="15.75" customHeight="1">
      <c r="A18" s="153"/>
      <c r="B18" s="15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14"/>
      <c r="AG18" s="114"/>
      <c r="AH18" s="115"/>
      <c r="AI18" s="32"/>
      <c r="AJ18" s="32"/>
      <c r="AK18" s="32"/>
      <c r="AL18" s="32"/>
      <c r="AM18" s="32"/>
      <c r="AN18" s="32"/>
      <c r="AO18" s="32"/>
      <c r="AP18" s="32"/>
      <c r="AQ18" s="32"/>
      <c r="CW18" s="66"/>
      <c r="DG18" s="116"/>
    </row>
    <row r="19" spans="1:111" s="113" customFormat="1" ht="15.75" customHeight="1">
      <c r="A19" s="199" t="s">
        <v>157</v>
      </c>
      <c r="B19" s="199" t="s">
        <v>244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14"/>
      <c r="AG19" s="114"/>
      <c r="AH19" s="115"/>
      <c r="AI19" s="32"/>
      <c r="AJ19" s="32"/>
      <c r="AK19" s="32"/>
      <c r="AL19" s="32"/>
      <c r="AM19" s="32"/>
      <c r="AN19" s="32"/>
      <c r="AO19" s="32"/>
      <c r="AP19" s="32"/>
      <c r="AQ19" s="32"/>
      <c r="CW19" s="66"/>
      <c r="DG19" s="116"/>
    </row>
    <row r="20" spans="1:111" s="113" customFormat="1" ht="15.75" customHeight="1">
      <c r="A20" s="40" t="s">
        <v>158</v>
      </c>
      <c r="B20" s="40" t="s">
        <v>158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14"/>
      <c r="AG20" s="114"/>
      <c r="AH20" s="115"/>
      <c r="AI20" s="32"/>
      <c r="AJ20" s="32"/>
      <c r="AK20" s="32"/>
      <c r="AL20" s="32"/>
      <c r="AM20" s="32"/>
      <c r="AN20" s="32"/>
      <c r="AO20" s="32"/>
      <c r="AP20" s="32"/>
      <c r="AQ20" s="32"/>
      <c r="CW20" s="66"/>
      <c r="DG20" s="116"/>
    </row>
    <row r="21" spans="1:111" s="38" customFormat="1" ht="15.75" customHeight="1">
      <c r="A21" s="123" t="s">
        <v>159</v>
      </c>
      <c r="B21" s="123" t="s">
        <v>245</v>
      </c>
      <c r="C21" s="102">
        <v>0</v>
      </c>
      <c r="D21" s="95">
        <f aca="true" t="shared" si="6" ref="D21:N21">+C23</f>
        <v>0</v>
      </c>
      <c r="E21" s="95">
        <f t="shared" si="6"/>
        <v>0</v>
      </c>
      <c r="F21" s="95">
        <f t="shared" si="6"/>
        <v>0</v>
      </c>
      <c r="G21" s="95">
        <f t="shared" si="6"/>
        <v>0</v>
      </c>
      <c r="H21" s="95">
        <f t="shared" si="6"/>
        <v>0</v>
      </c>
      <c r="I21" s="95">
        <f t="shared" si="6"/>
        <v>0</v>
      </c>
      <c r="J21" s="95">
        <f t="shared" si="6"/>
        <v>0</v>
      </c>
      <c r="K21" s="95">
        <f t="shared" si="6"/>
        <v>0</v>
      </c>
      <c r="L21" s="95">
        <f t="shared" si="6"/>
        <v>0</v>
      </c>
      <c r="M21" s="95">
        <f t="shared" si="6"/>
        <v>0</v>
      </c>
      <c r="N21" s="95">
        <f t="shared" si="6"/>
        <v>0</v>
      </c>
      <c r="O21" s="103">
        <v>0</v>
      </c>
      <c r="P21" s="95">
        <f>N23</f>
        <v>0</v>
      </c>
      <c r="Q21" s="95">
        <f aca="true" t="shared" si="7" ref="Q21:AA21">+P23</f>
        <v>0</v>
      </c>
      <c r="R21" s="95">
        <f t="shared" si="7"/>
        <v>0</v>
      </c>
      <c r="S21" s="95">
        <f t="shared" si="7"/>
        <v>0</v>
      </c>
      <c r="T21" s="95">
        <f t="shared" si="7"/>
        <v>0</v>
      </c>
      <c r="U21" s="95">
        <f t="shared" si="7"/>
        <v>0</v>
      </c>
      <c r="V21" s="95">
        <f t="shared" si="7"/>
        <v>0</v>
      </c>
      <c r="W21" s="95">
        <f t="shared" si="7"/>
        <v>0</v>
      </c>
      <c r="X21" s="95">
        <f t="shared" si="7"/>
        <v>0</v>
      </c>
      <c r="Y21" s="95">
        <f t="shared" si="7"/>
        <v>0</v>
      </c>
      <c r="Z21" s="95">
        <f t="shared" si="7"/>
        <v>0</v>
      </c>
      <c r="AA21" s="95">
        <f t="shared" si="7"/>
        <v>0</v>
      </c>
      <c r="AB21" s="96">
        <f>P21</f>
        <v>0</v>
      </c>
      <c r="AC21" s="96">
        <f>+AB23</f>
        <v>0</v>
      </c>
      <c r="AD21" s="96">
        <f>+AC23</f>
        <v>0</v>
      </c>
      <c r="AE21" s="96">
        <f>+AD23</f>
        <v>0</v>
      </c>
      <c r="AF21" s="144"/>
      <c r="AG21" s="145"/>
      <c r="AH21" s="119"/>
      <c r="AI21" s="41"/>
      <c r="AJ21" s="41"/>
      <c r="AK21" s="41"/>
      <c r="AL21" s="41"/>
      <c r="AM21" s="41"/>
      <c r="AN21" s="41"/>
      <c r="AO21" s="41"/>
      <c r="AP21" s="41"/>
      <c r="AQ21" s="41"/>
      <c r="CW21" s="120"/>
      <c r="DG21" s="121"/>
    </row>
    <row r="22" spans="1:111" s="41" customFormat="1" ht="15.75" customHeight="1">
      <c r="A22" s="117" t="s">
        <v>160</v>
      </c>
      <c r="B22" s="150" t="s">
        <v>246</v>
      </c>
      <c r="C22" s="142">
        <f aca="true" t="shared" si="8" ref="C22:AE22">C23-C21</f>
        <v>0</v>
      </c>
      <c r="D22" s="142">
        <f t="shared" si="8"/>
        <v>0</v>
      </c>
      <c r="E22" s="142">
        <f t="shared" si="8"/>
        <v>0</v>
      </c>
      <c r="F22" s="142">
        <f t="shared" si="8"/>
        <v>0</v>
      </c>
      <c r="G22" s="142">
        <f t="shared" si="8"/>
        <v>0</v>
      </c>
      <c r="H22" s="142">
        <f t="shared" si="8"/>
        <v>0</v>
      </c>
      <c r="I22" s="142">
        <f t="shared" si="8"/>
        <v>0</v>
      </c>
      <c r="J22" s="142">
        <f t="shared" si="8"/>
        <v>0</v>
      </c>
      <c r="K22" s="142">
        <f t="shared" si="8"/>
        <v>0</v>
      </c>
      <c r="L22" s="142">
        <f t="shared" si="8"/>
        <v>0</v>
      </c>
      <c r="M22" s="142">
        <f t="shared" si="8"/>
        <v>0</v>
      </c>
      <c r="N22" s="142">
        <f t="shared" si="8"/>
        <v>0</v>
      </c>
      <c r="O22" s="143">
        <f t="shared" si="8"/>
        <v>0</v>
      </c>
      <c r="P22" s="142">
        <f t="shared" si="8"/>
        <v>0</v>
      </c>
      <c r="Q22" s="142">
        <f t="shared" si="8"/>
        <v>0</v>
      </c>
      <c r="R22" s="142">
        <f t="shared" si="8"/>
        <v>0</v>
      </c>
      <c r="S22" s="142">
        <f t="shared" si="8"/>
        <v>0</v>
      </c>
      <c r="T22" s="142">
        <f t="shared" si="8"/>
        <v>0</v>
      </c>
      <c r="U22" s="142">
        <f t="shared" si="8"/>
        <v>0</v>
      </c>
      <c r="V22" s="142">
        <f t="shared" si="8"/>
        <v>0</v>
      </c>
      <c r="W22" s="142">
        <f t="shared" si="8"/>
        <v>0</v>
      </c>
      <c r="X22" s="142">
        <f t="shared" si="8"/>
        <v>0</v>
      </c>
      <c r="Y22" s="142">
        <f t="shared" si="8"/>
        <v>0</v>
      </c>
      <c r="Z22" s="142">
        <f t="shared" si="8"/>
        <v>0</v>
      </c>
      <c r="AA22" s="142">
        <f t="shared" si="8"/>
        <v>0</v>
      </c>
      <c r="AB22" s="143">
        <f t="shared" si="8"/>
        <v>0</v>
      </c>
      <c r="AC22" s="143">
        <f t="shared" si="8"/>
        <v>0</v>
      </c>
      <c r="AD22" s="143">
        <f t="shared" si="8"/>
        <v>0</v>
      </c>
      <c r="AE22" s="143">
        <f t="shared" si="8"/>
        <v>0</v>
      </c>
      <c r="AF22" s="144"/>
      <c r="AG22" s="109"/>
      <c r="AH22" s="119"/>
      <c r="AI22" s="38"/>
      <c r="AJ22" s="38"/>
      <c r="AK22" s="38"/>
      <c r="AL22" s="38"/>
      <c r="AM22" s="38"/>
      <c r="CW22" s="151"/>
      <c r="DG22" s="121"/>
    </row>
    <row r="23" spans="1:111" s="114" customFormat="1" ht="15.75" customHeight="1">
      <c r="A23" s="136" t="s">
        <v>161</v>
      </c>
      <c r="B23" s="155" t="s">
        <v>247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f>N23</f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f>AA23</f>
        <v>0</v>
      </c>
      <c r="AC23" s="154">
        <v>0</v>
      </c>
      <c r="AD23" s="154">
        <v>0</v>
      </c>
      <c r="AE23" s="154">
        <v>0</v>
      </c>
      <c r="AF23" s="144" t="s">
        <v>0</v>
      </c>
      <c r="AG23" s="145" t="s">
        <v>0</v>
      </c>
      <c r="AH23" s="110"/>
      <c r="AI23" s="145"/>
      <c r="AJ23" s="145"/>
      <c r="AK23" s="145"/>
      <c r="AL23" s="145"/>
      <c r="AM23" s="145"/>
      <c r="AN23" s="145"/>
      <c r="AO23" s="145"/>
      <c r="AP23" s="145"/>
      <c r="AQ23" s="145"/>
      <c r="CW23" s="81"/>
      <c r="DG23" s="152"/>
    </row>
    <row r="24" spans="1:111" s="32" customFormat="1" ht="13.5" customHeight="1">
      <c r="A24" s="44"/>
      <c r="B24" s="4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95"/>
      <c r="AE24" s="95"/>
      <c r="AF24" s="144"/>
      <c r="AG24" s="95"/>
      <c r="AH24" s="119"/>
      <c r="AI24" s="38"/>
      <c r="AJ24" s="38"/>
      <c r="AK24" s="38"/>
      <c r="AL24" s="38"/>
      <c r="AM24" s="38"/>
      <c r="AN24" s="38"/>
      <c r="AO24" s="38"/>
      <c r="AP24" s="38"/>
      <c r="AQ24" s="38"/>
      <c r="CW24" s="83"/>
      <c r="DG24" s="116"/>
    </row>
    <row r="25" spans="1:111" s="38" customFormat="1" ht="15.75" customHeight="1">
      <c r="A25" s="40" t="s">
        <v>262</v>
      </c>
      <c r="B25" s="40" t="s">
        <v>262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119"/>
      <c r="CW25" s="120"/>
      <c r="DG25" s="121"/>
    </row>
    <row r="26" spans="1:111" s="38" customFormat="1" ht="15.75" customHeight="1">
      <c r="A26" s="123" t="s">
        <v>263</v>
      </c>
      <c r="B26" s="123" t="s">
        <v>264</v>
      </c>
      <c r="C26" s="102">
        <v>0</v>
      </c>
      <c r="D26" s="95">
        <f aca="true" t="shared" si="9" ref="D26:N26">+C28</f>
        <v>0</v>
      </c>
      <c r="E26" s="95">
        <f t="shared" si="9"/>
        <v>15000</v>
      </c>
      <c r="F26" s="95">
        <f t="shared" si="9"/>
        <v>15000</v>
      </c>
      <c r="G26" s="95">
        <f t="shared" si="9"/>
        <v>15000</v>
      </c>
      <c r="H26" s="95">
        <f t="shared" si="9"/>
        <v>15000</v>
      </c>
      <c r="I26" s="95">
        <f t="shared" si="9"/>
        <v>15000</v>
      </c>
      <c r="J26" s="95">
        <f t="shared" si="9"/>
        <v>15000</v>
      </c>
      <c r="K26" s="95">
        <f t="shared" si="9"/>
        <v>15000</v>
      </c>
      <c r="L26" s="95">
        <f t="shared" si="9"/>
        <v>15000</v>
      </c>
      <c r="M26" s="95">
        <f t="shared" si="9"/>
        <v>15000</v>
      </c>
      <c r="N26" s="95">
        <f t="shared" si="9"/>
        <v>15000</v>
      </c>
      <c r="O26" s="103">
        <v>0</v>
      </c>
      <c r="P26" s="95">
        <f>N28</f>
        <v>15000</v>
      </c>
      <c r="Q26" s="95">
        <f aca="true" t="shared" si="10" ref="Q26:AA26">+P28</f>
        <v>15000</v>
      </c>
      <c r="R26" s="95">
        <f t="shared" si="10"/>
        <v>15000</v>
      </c>
      <c r="S26" s="95">
        <f t="shared" si="10"/>
        <v>15000</v>
      </c>
      <c r="T26" s="95">
        <f t="shared" si="10"/>
        <v>15000</v>
      </c>
      <c r="U26" s="95">
        <f t="shared" si="10"/>
        <v>15000</v>
      </c>
      <c r="V26" s="95">
        <f t="shared" si="10"/>
        <v>15000</v>
      </c>
      <c r="W26" s="95">
        <f t="shared" si="10"/>
        <v>15000</v>
      </c>
      <c r="X26" s="95">
        <f t="shared" si="10"/>
        <v>15000</v>
      </c>
      <c r="Y26" s="95">
        <f t="shared" si="10"/>
        <v>15000</v>
      </c>
      <c r="Z26" s="95">
        <f t="shared" si="10"/>
        <v>15000</v>
      </c>
      <c r="AA26" s="95">
        <f t="shared" si="10"/>
        <v>15000</v>
      </c>
      <c r="AB26" s="96">
        <f>P26</f>
        <v>15000</v>
      </c>
      <c r="AC26" s="96">
        <f>+AB28</f>
        <v>15000</v>
      </c>
      <c r="AD26" s="96">
        <f>+AC28</f>
        <v>15000</v>
      </c>
      <c r="AE26" s="96">
        <f>+AD28</f>
        <v>15000</v>
      </c>
      <c r="AF26" s="144"/>
      <c r="AG26" s="145"/>
      <c r="AH26" s="119"/>
      <c r="AI26" s="41"/>
      <c r="AJ26" s="41"/>
      <c r="AK26" s="41"/>
      <c r="AL26" s="41"/>
      <c r="AM26" s="41"/>
      <c r="AN26" s="41"/>
      <c r="AO26" s="41"/>
      <c r="AP26" s="41"/>
      <c r="AQ26" s="41"/>
      <c r="CW26" s="120"/>
      <c r="DG26" s="121"/>
    </row>
    <row r="27" spans="1:111" s="41" customFormat="1" ht="15.75" customHeight="1">
      <c r="A27" s="117" t="s">
        <v>162</v>
      </c>
      <c r="B27" s="150" t="s">
        <v>246</v>
      </c>
      <c r="C27" s="142">
        <f aca="true" t="shared" si="11" ref="C27:AE27">C28-C26</f>
        <v>0</v>
      </c>
      <c r="D27" s="142">
        <f t="shared" si="11"/>
        <v>15000</v>
      </c>
      <c r="E27" s="142">
        <f t="shared" si="11"/>
        <v>0</v>
      </c>
      <c r="F27" s="142">
        <f t="shared" si="11"/>
        <v>0</v>
      </c>
      <c r="G27" s="142">
        <f t="shared" si="11"/>
        <v>0</v>
      </c>
      <c r="H27" s="142">
        <f t="shared" si="11"/>
        <v>0</v>
      </c>
      <c r="I27" s="142">
        <f t="shared" si="11"/>
        <v>0</v>
      </c>
      <c r="J27" s="142">
        <f t="shared" si="11"/>
        <v>0</v>
      </c>
      <c r="K27" s="142">
        <f t="shared" si="11"/>
        <v>0</v>
      </c>
      <c r="L27" s="142">
        <f t="shared" si="11"/>
        <v>0</v>
      </c>
      <c r="M27" s="142">
        <f t="shared" si="11"/>
        <v>0</v>
      </c>
      <c r="N27" s="142">
        <f t="shared" si="11"/>
        <v>0</v>
      </c>
      <c r="O27" s="143">
        <f t="shared" si="11"/>
        <v>15000</v>
      </c>
      <c r="P27" s="142">
        <f t="shared" si="11"/>
        <v>0</v>
      </c>
      <c r="Q27" s="142">
        <f t="shared" si="11"/>
        <v>0</v>
      </c>
      <c r="R27" s="142">
        <f t="shared" si="11"/>
        <v>0</v>
      </c>
      <c r="S27" s="142">
        <f t="shared" si="11"/>
        <v>0</v>
      </c>
      <c r="T27" s="142">
        <f t="shared" si="11"/>
        <v>0</v>
      </c>
      <c r="U27" s="142">
        <f t="shared" si="11"/>
        <v>0</v>
      </c>
      <c r="V27" s="142">
        <f t="shared" si="11"/>
        <v>0</v>
      </c>
      <c r="W27" s="142">
        <f t="shared" si="11"/>
        <v>0</v>
      </c>
      <c r="X27" s="142">
        <f t="shared" si="11"/>
        <v>0</v>
      </c>
      <c r="Y27" s="142">
        <f t="shared" si="11"/>
        <v>0</v>
      </c>
      <c r="Z27" s="142">
        <f t="shared" si="11"/>
        <v>0</v>
      </c>
      <c r="AA27" s="142">
        <f t="shared" si="11"/>
        <v>0</v>
      </c>
      <c r="AB27" s="143">
        <f t="shared" si="11"/>
        <v>0</v>
      </c>
      <c r="AC27" s="143">
        <f t="shared" si="11"/>
        <v>0</v>
      </c>
      <c r="AD27" s="143">
        <f t="shared" si="11"/>
        <v>0</v>
      </c>
      <c r="AE27" s="143">
        <f t="shared" si="11"/>
        <v>0</v>
      </c>
      <c r="AF27" s="109"/>
      <c r="AG27" s="109"/>
      <c r="AH27" s="119"/>
      <c r="AI27" s="38"/>
      <c r="AJ27" s="38"/>
      <c r="AK27" s="38"/>
      <c r="AL27" s="38"/>
      <c r="AM27" s="38"/>
      <c r="CW27" s="151"/>
      <c r="DG27" s="121"/>
    </row>
    <row r="28" spans="1:111" s="114" customFormat="1" ht="15.75" customHeight="1">
      <c r="A28" s="136" t="s">
        <v>259</v>
      </c>
      <c r="B28" s="155" t="s">
        <v>260</v>
      </c>
      <c r="C28" s="154">
        <v>0</v>
      </c>
      <c r="D28" s="154">
        <v>15000</v>
      </c>
      <c r="E28" s="154">
        <v>15000</v>
      </c>
      <c r="F28" s="154">
        <v>15000</v>
      </c>
      <c r="G28" s="154">
        <v>15000</v>
      </c>
      <c r="H28" s="154">
        <v>15000</v>
      </c>
      <c r="I28" s="154">
        <v>15000</v>
      </c>
      <c r="J28" s="154">
        <v>15000</v>
      </c>
      <c r="K28" s="154">
        <v>15000</v>
      </c>
      <c r="L28" s="154">
        <v>15000</v>
      </c>
      <c r="M28" s="154">
        <v>15000</v>
      </c>
      <c r="N28" s="154">
        <v>15000</v>
      </c>
      <c r="O28" s="154">
        <f>N28</f>
        <v>15000</v>
      </c>
      <c r="P28" s="154">
        <v>15000</v>
      </c>
      <c r="Q28" s="154">
        <v>15000</v>
      </c>
      <c r="R28" s="154">
        <v>15000</v>
      </c>
      <c r="S28" s="154">
        <v>15000</v>
      </c>
      <c r="T28" s="154">
        <v>15000</v>
      </c>
      <c r="U28" s="154">
        <v>15000</v>
      </c>
      <c r="V28" s="154">
        <v>15000</v>
      </c>
      <c r="W28" s="154">
        <v>15000</v>
      </c>
      <c r="X28" s="154">
        <v>15000</v>
      </c>
      <c r="Y28" s="154">
        <v>15000</v>
      </c>
      <c r="Z28" s="154">
        <v>15000</v>
      </c>
      <c r="AA28" s="154">
        <v>15000</v>
      </c>
      <c r="AB28" s="154">
        <f>AA28</f>
        <v>15000</v>
      </c>
      <c r="AC28" s="154">
        <v>15000</v>
      </c>
      <c r="AD28" s="154">
        <v>15000</v>
      </c>
      <c r="AE28" s="154">
        <v>15000</v>
      </c>
      <c r="AF28" s="145"/>
      <c r="AG28" s="145"/>
      <c r="AH28" s="110"/>
      <c r="AI28" s="145"/>
      <c r="AJ28" s="145"/>
      <c r="AK28" s="145"/>
      <c r="AL28" s="145"/>
      <c r="AM28" s="145"/>
      <c r="AN28" s="145"/>
      <c r="AO28" s="145"/>
      <c r="AP28" s="145"/>
      <c r="AQ28" s="145"/>
      <c r="CW28" s="81"/>
      <c r="DG28" s="15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Laci</cp:lastModifiedBy>
  <cp:lastPrinted>2012-08-29T12:21:10Z</cp:lastPrinted>
  <dcterms:created xsi:type="dcterms:W3CDTF">1998-01-21T14:12:52Z</dcterms:created>
  <dcterms:modified xsi:type="dcterms:W3CDTF">2014-09-16T15:13:34Z</dcterms:modified>
  <cp:category/>
  <cp:version/>
  <cp:contentType/>
  <cp:contentStatus/>
</cp:coreProperties>
</file>